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621"/>
  <workbookPr autoCompressPictures="0"/>
  <bookViews>
    <workbookView xWindow="0" yWindow="0" windowWidth="24060" windowHeight="15480" tabRatio="900"/>
  </bookViews>
  <sheets>
    <sheet name="Kalkulator" sheetId="8" r:id="rId1"/>
    <sheet name="BAZA_LIBOR_WIBOR_KURS" sheetId="1" r:id="rId2"/>
    <sheet name="W koszt spłaty" sheetId="10" r:id="rId3"/>
    <sheet name="zestawienie" sheetId="9" r:id="rId4"/>
  </sheets>
  <definedNames>
    <definedName name="_xlnm._FilterDatabase" localSheetId="1" hidden="1">BAZA_LIBOR_WIBOR_KURS!$A$1:$F$133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8" l="1"/>
  <c r="C10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AC505" i="8"/>
  <c r="AC504" i="8"/>
  <c r="AC503" i="8"/>
  <c r="AC502" i="8"/>
  <c r="AC501" i="8"/>
  <c r="AC500" i="8"/>
  <c r="AC499" i="8"/>
  <c r="AC498" i="8"/>
  <c r="AC497" i="8"/>
  <c r="AC496" i="8"/>
  <c r="AC495" i="8"/>
  <c r="AC494" i="8"/>
  <c r="AC493" i="8"/>
  <c r="AC492" i="8"/>
  <c r="AC491" i="8"/>
  <c r="AC490" i="8"/>
  <c r="AC489" i="8"/>
  <c r="AC488" i="8"/>
  <c r="AC487" i="8"/>
  <c r="AC486" i="8"/>
  <c r="AC485" i="8"/>
  <c r="AC484" i="8"/>
  <c r="AC483" i="8"/>
  <c r="AC482" i="8"/>
  <c r="AC481" i="8"/>
  <c r="AC480" i="8"/>
  <c r="AC479" i="8"/>
  <c r="AC478" i="8"/>
  <c r="AC477" i="8"/>
  <c r="AC476" i="8"/>
  <c r="AC475" i="8"/>
  <c r="AC474" i="8"/>
  <c r="AC473" i="8"/>
  <c r="AC472" i="8"/>
  <c r="AC471" i="8"/>
  <c r="AC470" i="8"/>
  <c r="AC469" i="8"/>
  <c r="AC468" i="8"/>
  <c r="AC467" i="8"/>
  <c r="AC466" i="8"/>
  <c r="AC465" i="8"/>
  <c r="AC464" i="8"/>
  <c r="AC463" i="8"/>
  <c r="AC462" i="8"/>
  <c r="AC461" i="8"/>
  <c r="AC460" i="8"/>
  <c r="AC459" i="8"/>
  <c r="AC458" i="8"/>
  <c r="AC457" i="8"/>
  <c r="AC456" i="8"/>
  <c r="AC455" i="8"/>
  <c r="AC454" i="8"/>
  <c r="AC453" i="8"/>
  <c r="AC452" i="8"/>
  <c r="AC451" i="8"/>
  <c r="AC450" i="8"/>
  <c r="AC449" i="8"/>
  <c r="AC448" i="8"/>
  <c r="AC447" i="8"/>
  <c r="AC446" i="8"/>
  <c r="AC445" i="8"/>
  <c r="AC444" i="8"/>
  <c r="AC443" i="8"/>
  <c r="AC442" i="8"/>
  <c r="AC441" i="8"/>
  <c r="AC440" i="8"/>
  <c r="AC439" i="8"/>
  <c r="AC438" i="8"/>
  <c r="AC437" i="8"/>
  <c r="AC436" i="8"/>
  <c r="AC435" i="8"/>
  <c r="AC434" i="8"/>
  <c r="AC433" i="8"/>
  <c r="AC432" i="8"/>
  <c r="AC431" i="8"/>
  <c r="AC430" i="8"/>
  <c r="AC429" i="8"/>
  <c r="AC428" i="8"/>
  <c r="AC427" i="8"/>
  <c r="AC426" i="8"/>
  <c r="AC425" i="8"/>
  <c r="AC424" i="8"/>
  <c r="AC423" i="8"/>
  <c r="AC422" i="8"/>
  <c r="AC421" i="8"/>
  <c r="AC420" i="8"/>
  <c r="AC419" i="8"/>
  <c r="AC418" i="8"/>
  <c r="AC417" i="8"/>
  <c r="AC416" i="8"/>
  <c r="AC415" i="8"/>
  <c r="AC414" i="8"/>
  <c r="AC413" i="8"/>
  <c r="AC412" i="8"/>
  <c r="AC411" i="8"/>
  <c r="AC410" i="8"/>
  <c r="AC409" i="8"/>
  <c r="AC408" i="8"/>
  <c r="AC407" i="8"/>
  <c r="AC406" i="8"/>
  <c r="AC405" i="8"/>
  <c r="AC404" i="8"/>
  <c r="AC403" i="8"/>
  <c r="AC402" i="8"/>
  <c r="AC401" i="8"/>
  <c r="AC400" i="8"/>
  <c r="AC399" i="8"/>
  <c r="AC398" i="8"/>
  <c r="AC397" i="8"/>
  <c r="AC396" i="8"/>
  <c r="AC395" i="8"/>
  <c r="AC394" i="8"/>
  <c r="AC393" i="8"/>
  <c r="AC392" i="8"/>
  <c r="AC391" i="8"/>
  <c r="AC390" i="8"/>
  <c r="AC389" i="8"/>
  <c r="AC388" i="8"/>
  <c r="AC387" i="8"/>
  <c r="AC386" i="8"/>
  <c r="B26" i="8"/>
  <c r="AC385" i="8"/>
  <c r="AC384" i="8"/>
  <c r="AC383" i="8"/>
  <c r="AC382" i="8"/>
  <c r="AC381" i="8"/>
  <c r="AC380" i="8"/>
  <c r="AC379" i="8"/>
  <c r="AC378" i="8"/>
  <c r="AC377" i="8"/>
  <c r="AC376" i="8"/>
  <c r="AC375" i="8"/>
  <c r="AC374" i="8"/>
  <c r="AC373" i="8"/>
  <c r="AC372" i="8"/>
  <c r="AC371" i="8"/>
  <c r="AC370" i="8"/>
  <c r="AC369" i="8"/>
  <c r="AC368" i="8"/>
  <c r="AC367" i="8"/>
  <c r="AC366" i="8"/>
  <c r="AC365" i="8"/>
  <c r="AC364" i="8"/>
  <c r="AC363" i="8"/>
  <c r="AC362" i="8"/>
  <c r="AC361" i="8"/>
  <c r="AC360" i="8"/>
  <c r="AC359" i="8"/>
  <c r="AC358" i="8"/>
  <c r="AC357" i="8"/>
  <c r="AC356" i="8"/>
  <c r="AC355" i="8"/>
  <c r="AC354" i="8"/>
  <c r="AC353" i="8"/>
  <c r="AC352" i="8"/>
  <c r="AC351" i="8"/>
  <c r="AC350" i="8"/>
  <c r="AC349" i="8"/>
  <c r="AC348" i="8"/>
  <c r="AC347" i="8"/>
  <c r="AC346" i="8"/>
  <c r="AC345" i="8"/>
  <c r="AC344" i="8"/>
  <c r="AC343" i="8"/>
  <c r="AC342" i="8"/>
  <c r="AC341" i="8"/>
  <c r="AC340" i="8"/>
  <c r="AC339" i="8"/>
  <c r="AC338" i="8"/>
  <c r="AC337" i="8"/>
  <c r="AC336" i="8"/>
  <c r="AC335" i="8"/>
  <c r="AC334" i="8"/>
  <c r="AC333" i="8"/>
  <c r="AC332" i="8"/>
  <c r="AC331" i="8"/>
  <c r="AC330" i="8"/>
  <c r="AC329" i="8"/>
  <c r="AC328" i="8"/>
  <c r="AC327" i="8"/>
  <c r="AC326" i="8"/>
  <c r="AC325" i="8"/>
  <c r="AC324" i="8"/>
  <c r="AC323" i="8"/>
  <c r="AC322" i="8"/>
  <c r="AC321" i="8"/>
  <c r="AC320" i="8"/>
  <c r="AC319" i="8"/>
  <c r="AC318" i="8"/>
  <c r="AC317" i="8"/>
  <c r="AC316" i="8"/>
  <c r="AC315" i="8"/>
  <c r="AC314" i="8"/>
  <c r="AC313" i="8"/>
  <c r="AC312" i="8"/>
  <c r="AC311" i="8"/>
  <c r="AC310" i="8"/>
  <c r="AC309" i="8"/>
  <c r="AC308" i="8"/>
  <c r="AC307" i="8"/>
  <c r="AC306" i="8"/>
  <c r="AC305" i="8"/>
  <c r="AC304" i="8"/>
  <c r="AC303" i="8"/>
  <c r="AC302" i="8"/>
  <c r="AC301" i="8"/>
  <c r="AC300" i="8"/>
  <c r="AC299" i="8"/>
  <c r="AC298" i="8"/>
  <c r="AC297" i="8"/>
  <c r="AC296" i="8"/>
  <c r="AC295" i="8"/>
  <c r="AC294" i="8"/>
  <c r="AC293" i="8"/>
  <c r="AC292" i="8"/>
  <c r="AC291" i="8"/>
  <c r="AC290" i="8"/>
  <c r="AC289" i="8"/>
  <c r="AC288" i="8"/>
  <c r="AC287" i="8"/>
  <c r="AC286" i="8"/>
  <c r="AC285" i="8"/>
  <c r="AC284" i="8"/>
  <c r="AC283" i="8"/>
  <c r="AC282" i="8"/>
  <c r="AC281" i="8"/>
  <c r="AC280" i="8"/>
  <c r="AC279" i="8"/>
  <c r="AC278" i="8"/>
  <c r="AC277" i="8"/>
  <c r="AC276" i="8"/>
  <c r="AC275" i="8"/>
  <c r="AC274" i="8"/>
  <c r="AC273" i="8"/>
  <c r="AC272" i="8"/>
  <c r="AC271" i="8"/>
  <c r="AC270" i="8"/>
  <c r="AC269" i="8"/>
  <c r="AC268" i="8"/>
  <c r="AC267" i="8"/>
  <c r="AC266" i="8"/>
  <c r="AC265" i="8"/>
  <c r="AC264" i="8"/>
  <c r="AC263" i="8"/>
  <c r="AC262" i="8"/>
  <c r="AC261" i="8"/>
  <c r="AC260" i="8"/>
  <c r="AC259" i="8"/>
  <c r="AC258" i="8"/>
  <c r="AC257" i="8"/>
  <c r="AC256" i="8"/>
  <c r="AC255" i="8"/>
  <c r="AC254" i="8"/>
  <c r="AC253" i="8"/>
  <c r="AC252" i="8"/>
  <c r="AC251" i="8"/>
  <c r="AC250" i="8"/>
  <c r="AC249" i="8"/>
  <c r="AC248" i="8"/>
  <c r="AC247" i="8"/>
  <c r="AC246" i="8"/>
  <c r="AC245" i="8"/>
  <c r="AC244" i="8"/>
  <c r="AC243" i="8"/>
  <c r="AC242" i="8"/>
  <c r="AC241" i="8"/>
  <c r="AC240" i="8"/>
  <c r="AC239" i="8"/>
  <c r="AC238" i="8"/>
  <c r="AC237" i="8"/>
  <c r="AC236" i="8"/>
  <c r="AC235" i="8"/>
  <c r="AC234" i="8"/>
  <c r="AC233" i="8"/>
  <c r="AC232" i="8"/>
  <c r="AC231" i="8"/>
  <c r="AC230" i="8"/>
  <c r="AC229" i="8"/>
  <c r="AC228" i="8"/>
  <c r="AC227" i="8"/>
  <c r="AC226" i="8"/>
  <c r="AC225" i="8"/>
  <c r="AC224" i="8"/>
  <c r="AC223" i="8"/>
  <c r="AC222" i="8"/>
  <c r="AC221" i="8"/>
  <c r="AC220" i="8"/>
  <c r="AC219" i="8"/>
  <c r="AC218" i="8"/>
  <c r="AC217" i="8"/>
  <c r="AC216" i="8"/>
  <c r="AC215" i="8"/>
  <c r="AC214" i="8"/>
  <c r="AC213" i="8"/>
  <c r="AC212" i="8"/>
  <c r="AC211" i="8"/>
  <c r="AC210" i="8"/>
  <c r="AC209" i="8"/>
  <c r="AC208" i="8"/>
  <c r="AC207" i="8"/>
  <c r="AC206" i="8"/>
  <c r="AC205" i="8"/>
  <c r="AC204" i="8"/>
  <c r="AC203" i="8"/>
  <c r="AC202" i="8"/>
  <c r="AC201" i="8"/>
  <c r="AC200" i="8"/>
  <c r="AC199" i="8"/>
  <c r="AC198" i="8"/>
  <c r="AC197" i="8"/>
  <c r="AC196" i="8"/>
  <c r="AC195" i="8"/>
  <c r="AC194" i="8"/>
  <c r="AC193" i="8"/>
  <c r="AC192" i="8"/>
  <c r="AC191" i="8"/>
  <c r="AC190" i="8"/>
  <c r="AC189" i="8"/>
  <c r="AC188" i="8"/>
  <c r="AC187" i="8"/>
  <c r="AC186" i="8"/>
  <c r="AC185" i="8"/>
  <c r="AC184" i="8"/>
  <c r="AC183" i="8"/>
  <c r="AC182" i="8"/>
  <c r="AC181" i="8"/>
  <c r="AC180" i="8"/>
  <c r="AC179" i="8"/>
  <c r="AC178" i="8"/>
  <c r="AC177" i="8"/>
  <c r="AC176" i="8"/>
  <c r="AC175" i="8"/>
  <c r="AC174" i="8"/>
  <c r="AC173" i="8"/>
  <c r="AC172" i="8"/>
  <c r="AC171" i="8"/>
  <c r="AC170" i="8"/>
  <c r="AC169" i="8"/>
  <c r="AC168" i="8"/>
  <c r="AC167" i="8"/>
  <c r="AC166" i="8"/>
  <c r="AC165" i="8"/>
  <c r="AC164" i="8"/>
  <c r="AC163" i="8"/>
  <c r="AC162" i="8"/>
  <c r="AC161" i="8"/>
  <c r="AC160" i="8"/>
  <c r="AC159" i="8"/>
  <c r="AC158" i="8"/>
  <c r="AC157" i="8"/>
  <c r="AC156" i="8"/>
  <c r="AC155" i="8"/>
  <c r="AC154" i="8"/>
  <c r="AC153" i="8"/>
  <c r="AC152" i="8"/>
  <c r="AC151" i="8"/>
  <c r="AC150" i="8"/>
  <c r="AC149" i="8"/>
  <c r="AC148" i="8"/>
  <c r="AC147" i="8"/>
  <c r="AC146" i="8"/>
  <c r="AC145" i="8"/>
  <c r="AC144" i="8"/>
  <c r="AC143" i="8"/>
  <c r="AC142" i="8"/>
  <c r="AC141" i="8"/>
  <c r="AC140" i="8"/>
  <c r="AC139" i="8"/>
  <c r="AC138" i="8"/>
  <c r="AC137" i="8"/>
  <c r="AC136" i="8"/>
  <c r="AC135" i="8"/>
  <c r="AC134" i="8"/>
  <c r="AC133" i="8"/>
  <c r="AC132" i="8"/>
  <c r="AC131" i="8"/>
  <c r="AC130" i="8"/>
  <c r="AC129" i="8"/>
  <c r="AC128" i="8"/>
  <c r="AC127" i="8"/>
  <c r="AC126" i="8"/>
  <c r="AC125" i="8"/>
  <c r="AC124" i="8"/>
  <c r="AC123" i="8"/>
  <c r="AC122" i="8"/>
  <c r="AC121" i="8"/>
  <c r="AC120" i="8"/>
  <c r="AC119" i="8"/>
  <c r="AC118" i="8"/>
  <c r="AC117" i="8"/>
  <c r="AC116" i="8"/>
  <c r="AC115" i="8"/>
  <c r="AC114" i="8"/>
  <c r="AC113" i="8"/>
  <c r="AC112" i="8"/>
  <c r="AC111" i="8"/>
  <c r="AC110" i="8"/>
  <c r="AC109" i="8"/>
  <c r="AC108" i="8"/>
  <c r="AC107" i="8"/>
  <c r="AC106" i="8"/>
  <c r="AC105" i="8"/>
  <c r="AC104" i="8"/>
  <c r="AC103" i="8"/>
  <c r="AC102" i="8"/>
  <c r="AC101" i="8"/>
  <c r="AC100" i="8"/>
  <c r="AC99" i="8"/>
  <c r="AC98" i="8"/>
  <c r="AC97" i="8"/>
  <c r="AC96" i="8"/>
  <c r="AC95" i="8"/>
  <c r="AC94" i="8"/>
  <c r="AC93" i="8"/>
  <c r="AC92" i="8"/>
  <c r="AC91" i="8"/>
  <c r="AC90" i="8"/>
  <c r="AC89" i="8"/>
  <c r="AC88" i="8"/>
  <c r="AC87" i="8"/>
  <c r="AC86" i="8"/>
  <c r="AC85" i="8"/>
  <c r="AC84" i="8"/>
  <c r="AC83" i="8"/>
  <c r="AC82" i="8"/>
  <c r="AC81" i="8"/>
  <c r="AC80" i="8"/>
  <c r="AC79" i="8"/>
  <c r="AC78" i="8"/>
  <c r="AC77" i="8"/>
  <c r="AC76" i="8"/>
  <c r="AC75" i="8"/>
  <c r="AC74" i="8"/>
  <c r="AC73" i="8"/>
  <c r="AC72" i="8"/>
  <c r="AC71" i="8"/>
  <c r="AC70" i="8"/>
  <c r="AC69" i="8"/>
  <c r="AC68" i="8"/>
  <c r="AC67" i="8"/>
  <c r="AC66" i="8"/>
  <c r="AC65" i="8"/>
  <c r="AC64" i="8"/>
  <c r="AC63" i="8"/>
  <c r="AC62" i="8"/>
  <c r="AC61" i="8"/>
  <c r="AC60" i="8"/>
  <c r="AC59" i="8"/>
  <c r="AC58" i="8"/>
  <c r="AC57" i="8"/>
  <c r="AC56" i="8"/>
  <c r="AC55" i="8"/>
  <c r="AC54" i="8"/>
  <c r="AC53" i="8"/>
  <c r="AC52" i="8"/>
  <c r="AC51" i="8"/>
  <c r="AC50" i="8"/>
  <c r="AC49" i="8"/>
  <c r="AC48" i="8"/>
  <c r="AC47" i="8"/>
  <c r="AC46" i="8"/>
  <c r="AC45" i="8"/>
  <c r="AC44" i="8"/>
  <c r="AC43" i="8"/>
  <c r="AC42" i="8"/>
  <c r="AC41" i="8"/>
  <c r="AC40" i="8"/>
  <c r="AC39" i="8"/>
  <c r="AC38" i="8"/>
  <c r="AC37" i="8"/>
  <c r="AC36" i="8"/>
  <c r="AC35" i="8"/>
  <c r="AC34" i="8"/>
  <c r="AC33" i="8"/>
  <c r="AC32" i="8"/>
  <c r="AC31" i="8"/>
  <c r="AC30" i="8"/>
  <c r="AC29" i="8"/>
  <c r="AC28" i="8"/>
  <c r="AC27" i="8"/>
  <c r="H26" i="8"/>
  <c r="C26" i="8"/>
  <c r="C7" i="8"/>
  <c r="C8" i="8"/>
  <c r="E26" i="8"/>
  <c r="F26" i="8"/>
  <c r="K26" i="8"/>
  <c r="H27" i="8"/>
  <c r="C27" i="8"/>
  <c r="G26" i="8"/>
  <c r="D27" i="8"/>
  <c r="E27" i="8"/>
  <c r="F27" i="8"/>
  <c r="K27" i="8"/>
  <c r="H28" i="8"/>
  <c r="C28" i="8"/>
  <c r="G27" i="8"/>
  <c r="D28" i="8"/>
  <c r="E28" i="8"/>
  <c r="F28" i="8"/>
  <c r="K28" i="8"/>
  <c r="I26" i="8"/>
  <c r="L26" i="8"/>
  <c r="M26" i="8"/>
  <c r="N26" i="8"/>
  <c r="I27" i="8"/>
  <c r="J27" i="8"/>
  <c r="L27" i="8"/>
  <c r="M27" i="8"/>
  <c r="N27" i="8"/>
  <c r="I28" i="8"/>
  <c r="J28" i="8"/>
  <c r="L28" i="8"/>
  <c r="M28" i="8"/>
  <c r="N28" i="8"/>
  <c r="H29" i="8"/>
  <c r="C29" i="8"/>
  <c r="G28" i="8"/>
  <c r="D29" i="8"/>
  <c r="E29" i="8"/>
  <c r="F29" i="8"/>
  <c r="K29" i="8"/>
  <c r="I29" i="8"/>
  <c r="J29" i="8"/>
  <c r="L29" i="8"/>
  <c r="M29" i="8"/>
  <c r="N29" i="8"/>
  <c r="H30" i="8"/>
  <c r="C30" i="8"/>
  <c r="G29" i="8"/>
  <c r="D30" i="8"/>
  <c r="E30" i="8"/>
  <c r="F30" i="8"/>
  <c r="K30" i="8"/>
  <c r="I30" i="8"/>
  <c r="J30" i="8"/>
  <c r="L30" i="8"/>
  <c r="M30" i="8"/>
  <c r="N30" i="8"/>
  <c r="H31" i="8"/>
  <c r="C31" i="8"/>
  <c r="G30" i="8"/>
  <c r="D31" i="8"/>
  <c r="E31" i="8"/>
  <c r="F31" i="8"/>
  <c r="K31" i="8"/>
  <c r="I31" i="8"/>
  <c r="J31" i="8"/>
  <c r="L31" i="8"/>
  <c r="M31" i="8"/>
  <c r="N31" i="8"/>
  <c r="H32" i="8"/>
  <c r="C32" i="8"/>
  <c r="G31" i="8"/>
  <c r="D32" i="8"/>
  <c r="E32" i="8"/>
  <c r="F32" i="8"/>
  <c r="K32" i="8"/>
  <c r="I32" i="8"/>
  <c r="J32" i="8"/>
  <c r="L32" i="8"/>
  <c r="M32" i="8"/>
  <c r="N32" i="8"/>
  <c r="H33" i="8"/>
  <c r="C33" i="8"/>
  <c r="G32" i="8"/>
  <c r="D33" i="8"/>
  <c r="E33" i="8"/>
  <c r="F33" i="8"/>
  <c r="K33" i="8"/>
  <c r="I33" i="8"/>
  <c r="J33" i="8"/>
  <c r="L33" i="8"/>
  <c r="M33" i="8"/>
  <c r="N33" i="8"/>
  <c r="H34" i="8"/>
  <c r="C34" i="8"/>
  <c r="G33" i="8"/>
  <c r="D34" i="8"/>
  <c r="E34" i="8"/>
  <c r="F34" i="8"/>
  <c r="K34" i="8"/>
  <c r="I34" i="8"/>
  <c r="J34" i="8"/>
  <c r="L34" i="8"/>
  <c r="M34" i="8"/>
  <c r="N34" i="8"/>
  <c r="H35" i="8"/>
  <c r="C35" i="8"/>
  <c r="G34" i="8"/>
  <c r="D35" i="8"/>
  <c r="E35" i="8"/>
  <c r="F35" i="8"/>
  <c r="K35" i="8"/>
  <c r="I35" i="8"/>
  <c r="J35" i="8"/>
  <c r="L35" i="8"/>
  <c r="M35" i="8"/>
  <c r="N35" i="8"/>
  <c r="H36" i="8"/>
  <c r="C36" i="8"/>
  <c r="G35" i="8"/>
  <c r="D36" i="8"/>
  <c r="E36" i="8"/>
  <c r="F36" i="8"/>
  <c r="K36" i="8"/>
  <c r="I36" i="8"/>
  <c r="J36" i="8"/>
  <c r="L36" i="8"/>
  <c r="M36" i="8"/>
  <c r="N36" i="8"/>
  <c r="H37" i="8"/>
  <c r="C37" i="8"/>
  <c r="G36" i="8"/>
  <c r="D37" i="8"/>
  <c r="E37" i="8"/>
  <c r="F37" i="8"/>
  <c r="K37" i="8"/>
  <c r="I37" i="8"/>
  <c r="J37" i="8"/>
  <c r="L37" i="8"/>
  <c r="M37" i="8"/>
  <c r="N37" i="8"/>
  <c r="H38" i="8"/>
  <c r="C38" i="8"/>
  <c r="G37" i="8"/>
  <c r="D38" i="8"/>
  <c r="E38" i="8"/>
  <c r="F38" i="8"/>
  <c r="K38" i="8"/>
  <c r="I38" i="8"/>
  <c r="J38" i="8"/>
  <c r="L38" i="8"/>
  <c r="M38" i="8"/>
  <c r="N38" i="8"/>
  <c r="H39" i="8"/>
  <c r="C39" i="8"/>
  <c r="G38" i="8"/>
  <c r="D39" i="8"/>
  <c r="E39" i="8"/>
  <c r="F39" i="8"/>
  <c r="K39" i="8"/>
  <c r="I39" i="8"/>
  <c r="J39" i="8"/>
  <c r="L39" i="8"/>
  <c r="M39" i="8"/>
  <c r="N39" i="8"/>
  <c r="H40" i="8"/>
  <c r="C40" i="8"/>
  <c r="G39" i="8"/>
  <c r="D40" i="8"/>
  <c r="E40" i="8"/>
  <c r="F40" i="8"/>
  <c r="K40" i="8"/>
  <c r="I40" i="8"/>
  <c r="J40" i="8"/>
  <c r="L40" i="8"/>
  <c r="M40" i="8"/>
  <c r="N40" i="8"/>
  <c r="H41" i="8"/>
  <c r="C41" i="8"/>
  <c r="G40" i="8"/>
  <c r="D41" i="8"/>
  <c r="E41" i="8"/>
  <c r="F41" i="8"/>
  <c r="K41" i="8"/>
  <c r="I41" i="8"/>
  <c r="J41" i="8"/>
  <c r="L41" i="8"/>
  <c r="M41" i="8"/>
  <c r="N41" i="8"/>
  <c r="H42" i="8"/>
  <c r="C42" i="8"/>
  <c r="G41" i="8"/>
  <c r="D42" i="8"/>
  <c r="E42" i="8"/>
  <c r="F42" i="8"/>
  <c r="K42" i="8"/>
  <c r="I42" i="8"/>
  <c r="J42" i="8"/>
  <c r="L42" i="8"/>
  <c r="M42" i="8"/>
  <c r="N42" i="8"/>
  <c r="H43" i="8"/>
  <c r="C43" i="8"/>
  <c r="G42" i="8"/>
  <c r="D43" i="8"/>
  <c r="E43" i="8"/>
  <c r="F43" i="8"/>
  <c r="K43" i="8"/>
  <c r="I43" i="8"/>
  <c r="J43" i="8"/>
  <c r="L43" i="8"/>
  <c r="M43" i="8"/>
  <c r="N43" i="8"/>
  <c r="H44" i="8"/>
  <c r="C44" i="8"/>
  <c r="G43" i="8"/>
  <c r="D44" i="8"/>
  <c r="E44" i="8"/>
  <c r="F44" i="8"/>
  <c r="K44" i="8"/>
  <c r="I44" i="8"/>
  <c r="J44" i="8"/>
  <c r="L44" i="8"/>
  <c r="M44" i="8"/>
  <c r="N44" i="8"/>
  <c r="H45" i="8"/>
  <c r="C45" i="8"/>
  <c r="G44" i="8"/>
  <c r="D45" i="8"/>
  <c r="E45" i="8"/>
  <c r="F45" i="8"/>
  <c r="K45" i="8"/>
  <c r="I45" i="8"/>
  <c r="J45" i="8"/>
  <c r="L45" i="8"/>
  <c r="M45" i="8"/>
  <c r="N45" i="8"/>
  <c r="H46" i="8"/>
  <c r="C46" i="8"/>
  <c r="G45" i="8"/>
  <c r="D46" i="8"/>
  <c r="E46" i="8"/>
  <c r="F46" i="8"/>
  <c r="K46" i="8"/>
  <c r="I46" i="8"/>
  <c r="J46" i="8"/>
  <c r="L46" i="8"/>
  <c r="M46" i="8"/>
  <c r="N46" i="8"/>
  <c r="H47" i="8"/>
  <c r="C47" i="8"/>
  <c r="G46" i="8"/>
  <c r="D47" i="8"/>
  <c r="E47" i="8"/>
  <c r="F47" i="8"/>
  <c r="K47" i="8"/>
  <c r="I47" i="8"/>
  <c r="J47" i="8"/>
  <c r="L47" i="8"/>
  <c r="M47" i="8"/>
  <c r="N47" i="8"/>
  <c r="H48" i="8"/>
  <c r="C48" i="8"/>
  <c r="G47" i="8"/>
  <c r="D48" i="8"/>
  <c r="E48" i="8"/>
  <c r="F48" i="8"/>
  <c r="K48" i="8"/>
  <c r="I48" i="8"/>
  <c r="J48" i="8"/>
  <c r="L48" i="8"/>
  <c r="M48" i="8"/>
  <c r="N48" i="8"/>
  <c r="H49" i="8"/>
  <c r="C49" i="8"/>
  <c r="G48" i="8"/>
  <c r="D49" i="8"/>
  <c r="E49" i="8"/>
  <c r="F49" i="8"/>
  <c r="K49" i="8"/>
  <c r="I49" i="8"/>
  <c r="J49" i="8"/>
  <c r="L49" i="8"/>
  <c r="M49" i="8"/>
  <c r="N49" i="8"/>
  <c r="H50" i="8"/>
  <c r="C50" i="8"/>
  <c r="G49" i="8"/>
  <c r="D50" i="8"/>
  <c r="E50" i="8"/>
  <c r="F50" i="8"/>
  <c r="K50" i="8"/>
  <c r="I50" i="8"/>
  <c r="J50" i="8"/>
  <c r="L50" i="8"/>
  <c r="M50" i="8"/>
  <c r="N50" i="8"/>
  <c r="H51" i="8"/>
  <c r="C51" i="8"/>
  <c r="G50" i="8"/>
  <c r="D51" i="8"/>
  <c r="E51" i="8"/>
  <c r="F51" i="8"/>
  <c r="K51" i="8"/>
  <c r="I51" i="8"/>
  <c r="J51" i="8"/>
  <c r="L51" i="8"/>
  <c r="M51" i="8"/>
  <c r="N51" i="8"/>
  <c r="H52" i="8"/>
  <c r="C52" i="8"/>
  <c r="G51" i="8"/>
  <c r="D52" i="8"/>
  <c r="E52" i="8"/>
  <c r="F52" i="8"/>
  <c r="K52" i="8"/>
  <c r="I52" i="8"/>
  <c r="J52" i="8"/>
  <c r="L52" i="8"/>
  <c r="M52" i="8"/>
  <c r="N52" i="8"/>
  <c r="H53" i="8"/>
  <c r="C53" i="8"/>
  <c r="G52" i="8"/>
  <c r="D53" i="8"/>
  <c r="E53" i="8"/>
  <c r="F53" i="8"/>
  <c r="K53" i="8"/>
  <c r="I53" i="8"/>
  <c r="J53" i="8"/>
  <c r="L53" i="8"/>
  <c r="M53" i="8"/>
  <c r="N53" i="8"/>
  <c r="H54" i="8"/>
  <c r="C54" i="8"/>
  <c r="G53" i="8"/>
  <c r="D54" i="8"/>
  <c r="E54" i="8"/>
  <c r="F54" i="8"/>
  <c r="K54" i="8"/>
  <c r="I54" i="8"/>
  <c r="J54" i="8"/>
  <c r="L54" i="8"/>
  <c r="M54" i="8"/>
  <c r="N54" i="8"/>
  <c r="H55" i="8"/>
  <c r="C55" i="8"/>
  <c r="G54" i="8"/>
  <c r="D55" i="8"/>
  <c r="E55" i="8"/>
  <c r="F55" i="8"/>
  <c r="K55" i="8"/>
  <c r="I55" i="8"/>
  <c r="J55" i="8"/>
  <c r="L55" i="8"/>
  <c r="M55" i="8"/>
  <c r="N55" i="8"/>
  <c r="H56" i="8"/>
  <c r="C56" i="8"/>
  <c r="G55" i="8"/>
  <c r="D56" i="8"/>
  <c r="E56" i="8"/>
  <c r="F56" i="8"/>
  <c r="K56" i="8"/>
  <c r="I56" i="8"/>
  <c r="J56" i="8"/>
  <c r="L56" i="8"/>
  <c r="M56" i="8"/>
  <c r="N56" i="8"/>
  <c r="H57" i="8"/>
  <c r="C57" i="8"/>
  <c r="G56" i="8"/>
  <c r="D57" i="8"/>
  <c r="E57" i="8"/>
  <c r="F57" i="8"/>
  <c r="K57" i="8"/>
  <c r="I57" i="8"/>
  <c r="J57" i="8"/>
  <c r="L57" i="8"/>
  <c r="M57" i="8"/>
  <c r="N57" i="8"/>
  <c r="H58" i="8"/>
  <c r="C58" i="8"/>
  <c r="G57" i="8"/>
  <c r="D58" i="8"/>
  <c r="E58" i="8"/>
  <c r="F58" i="8"/>
  <c r="K58" i="8"/>
  <c r="I58" i="8"/>
  <c r="J58" i="8"/>
  <c r="L58" i="8"/>
  <c r="M58" i="8"/>
  <c r="N58" i="8"/>
  <c r="H59" i="8"/>
  <c r="C59" i="8"/>
  <c r="G58" i="8"/>
  <c r="D59" i="8"/>
  <c r="E59" i="8"/>
  <c r="F59" i="8"/>
  <c r="K59" i="8"/>
  <c r="I59" i="8"/>
  <c r="J59" i="8"/>
  <c r="L59" i="8"/>
  <c r="M59" i="8"/>
  <c r="N59" i="8"/>
  <c r="H60" i="8"/>
  <c r="C60" i="8"/>
  <c r="G59" i="8"/>
  <c r="D60" i="8"/>
  <c r="E60" i="8"/>
  <c r="F60" i="8"/>
  <c r="K60" i="8"/>
  <c r="I60" i="8"/>
  <c r="J60" i="8"/>
  <c r="L60" i="8"/>
  <c r="M60" i="8"/>
  <c r="N60" i="8"/>
  <c r="H61" i="8"/>
  <c r="C61" i="8"/>
  <c r="G60" i="8"/>
  <c r="D61" i="8"/>
  <c r="E61" i="8"/>
  <c r="F61" i="8"/>
  <c r="K61" i="8"/>
  <c r="I61" i="8"/>
  <c r="J61" i="8"/>
  <c r="L61" i="8"/>
  <c r="M61" i="8"/>
  <c r="N61" i="8"/>
  <c r="H62" i="8"/>
  <c r="C62" i="8"/>
  <c r="G61" i="8"/>
  <c r="D62" i="8"/>
  <c r="E62" i="8"/>
  <c r="F62" i="8"/>
  <c r="K62" i="8"/>
  <c r="I62" i="8"/>
  <c r="J62" i="8"/>
  <c r="L62" i="8"/>
  <c r="M62" i="8"/>
  <c r="N62" i="8"/>
  <c r="H63" i="8"/>
  <c r="C63" i="8"/>
  <c r="G62" i="8"/>
  <c r="D63" i="8"/>
  <c r="E63" i="8"/>
  <c r="F63" i="8"/>
  <c r="K63" i="8"/>
  <c r="I63" i="8"/>
  <c r="J63" i="8"/>
  <c r="L63" i="8"/>
  <c r="M63" i="8"/>
  <c r="N63" i="8"/>
  <c r="H64" i="8"/>
  <c r="C64" i="8"/>
  <c r="G63" i="8"/>
  <c r="D64" i="8"/>
  <c r="E64" i="8"/>
  <c r="F64" i="8"/>
  <c r="K64" i="8"/>
  <c r="I64" i="8"/>
  <c r="J64" i="8"/>
  <c r="L64" i="8"/>
  <c r="M64" i="8"/>
  <c r="N64" i="8"/>
  <c r="H65" i="8"/>
  <c r="C65" i="8"/>
  <c r="G64" i="8"/>
  <c r="D65" i="8"/>
  <c r="E65" i="8"/>
  <c r="F65" i="8"/>
  <c r="K65" i="8"/>
  <c r="I65" i="8"/>
  <c r="J65" i="8"/>
  <c r="L65" i="8"/>
  <c r="M65" i="8"/>
  <c r="N65" i="8"/>
  <c r="H66" i="8"/>
  <c r="C66" i="8"/>
  <c r="G65" i="8"/>
  <c r="D66" i="8"/>
  <c r="E66" i="8"/>
  <c r="F66" i="8"/>
  <c r="K66" i="8"/>
  <c r="I66" i="8"/>
  <c r="J66" i="8"/>
  <c r="L66" i="8"/>
  <c r="M66" i="8"/>
  <c r="N66" i="8"/>
  <c r="H67" i="8"/>
  <c r="C67" i="8"/>
  <c r="G66" i="8"/>
  <c r="D67" i="8"/>
  <c r="E67" i="8"/>
  <c r="F67" i="8"/>
  <c r="K67" i="8"/>
  <c r="I67" i="8"/>
  <c r="J67" i="8"/>
  <c r="L67" i="8"/>
  <c r="M67" i="8"/>
  <c r="N67" i="8"/>
  <c r="H68" i="8"/>
  <c r="C68" i="8"/>
  <c r="G67" i="8"/>
  <c r="D68" i="8"/>
  <c r="E68" i="8"/>
  <c r="F68" i="8"/>
  <c r="K68" i="8"/>
  <c r="I68" i="8"/>
  <c r="J68" i="8"/>
  <c r="L68" i="8"/>
  <c r="M68" i="8"/>
  <c r="N68" i="8"/>
  <c r="H69" i="8"/>
  <c r="C69" i="8"/>
  <c r="G68" i="8"/>
  <c r="D69" i="8"/>
  <c r="E69" i="8"/>
  <c r="F69" i="8"/>
  <c r="K69" i="8"/>
  <c r="I69" i="8"/>
  <c r="J69" i="8"/>
  <c r="L69" i="8"/>
  <c r="M69" i="8"/>
  <c r="N69" i="8"/>
  <c r="H70" i="8"/>
  <c r="C70" i="8"/>
  <c r="G69" i="8"/>
  <c r="D70" i="8"/>
  <c r="E70" i="8"/>
  <c r="F70" i="8"/>
  <c r="K70" i="8"/>
  <c r="I70" i="8"/>
  <c r="J70" i="8"/>
  <c r="L70" i="8"/>
  <c r="M70" i="8"/>
  <c r="N70" i="8"/>
  <c r="H71" i="8"/>
  <c r="C71" i="8"/>
  <c r="G70" i="8"/>
  <c r="D71" i="8"/>
  <c r="E71" i="8"/>
  <c r="F71" i="8"/>
  <c r="K71" i="8"/>
  <c r="I71" i="8"/>
  <c r="J71" i="8"/>
  <c r="L71" i="8"/>
  <c r="M71" i="8"/>
  <c r="N71" i="8"/>
  <c r="H72" i="8"/>
  <c r="C72" i="8"/>
  <c r="G71" i="8"/>
  <c r="D72" i="8"/>
  <c r="E72" i="8"/>
  <c r="F72" i="8"/>
  <c r="K72" i="8"/>
  <c r="I72" i="8"/>
  <c r="J72" i="8"/>
  <c r="L72" i="8"/>
  <c r="M72" i="8"/>
  <c r="N72" i="8"/>
  <c r="H73" i="8"/>
  <c r="C73" i="8"/>
  <c r="G72" i="8"/>
  <c r="D73" i="8"/>
  <c r="E73" i="8"/>
  <c r="F73" i="8"/>
  <c r="K73" i="8"/>
  <c r="I73" i="8"/>
  <c r="J73" i="8"/>
  <c r="L73" i="8"/>
  <c r="M73" i="8"/>
  <c r="N73" i="8"/>
  <c r="H74" i="8"/>
  <c r="C74" i="8"/>
  <c r="G73" i="8"/>
  <c r="D74" i="8"/>
  <c r="E74" i="8"/>
  <c r="F74" i="8"/>
  <c r="K74" i="8"/>
  <c r="I74" i="8"/>
  <c r="J74" i="8"/>
  <c r="L74" i="8"/>
  <c r="M74" i="8"/>
  <c r="N74" i="8"/>
  <c r="H75" i="8"/>
  <c r="C75" i="8"/>
  <c r="G74" i="8"/>
  <c r="D75" i="8"/>
  <c r="E75" i="8"/>
  <c r="F75" i="8"/>
  <c r="K75" i="8"/>
  <c r="I75" i="8"/>
  <c r="J75" i="8"/>
  <c r="L75" i="8"/>
  <c r="M75" i="8"/>
  <c r="N75" i="8"/>
  <c r="H76" i="8"/>
  <c r="C76" i="8"/>
  <c r="G75" i="8"/>
  <c r="D76" i="8"/>
  <c r="E76" i="8"/>
  <c r="F76" i="8"/>
  <c r="K76" i="8"/>
  <c r="I76" i="8"/>
  <c r="J76" i="8"/>
  <c r="L76" i="8"/>
  <c r="M76" i="8"/>
  <c r="N76" i="8"/>
  <c r="H77" i="8"/>
  <c r="C77" i="8"/>
  <c r="G76" i="8"/>
  <c r="D77" i="8"/>
  <c r="E77" i="8"/>
  <c r="F77" i="8"/>
  <c r="K77" i="8"/>
  <c r="I77" i="8"/>
  <c r="J77" i="8"/>
  <c r="L77" i="8"/>
  <c r="M77" i="8"/>
  <c r="N77" i="8"/>
  <c r="H78" i="8"/>
  <c r="C78" i="8"/>
  <c r="G77" i="8"/>
  <c r="D78" i="8"/>
  <c r="E78" i="8"/>
  <c r="F78" i="8"/>
  <c r="K78" i="8"/>
  <c r="I78" i="8"/>
  <c r="J78" i="8"/>
  <c r="L78" i="8"/>
  <c r="M78" i="8"/>
  <c r="N78" i="8"/>
  <c r="H79" i="8"/>
  <c r="C79" i="8"/>
  <c r="G78" i="8"/>
  <c r="D79" i="8"/>
  <c r="E79" i="8"/>
  <c r="F79" i="8"/>
  <c r="K79" i="8"/>
  <c r="I79" i="8"/>
  <c r="J79" i="8"/>
  <c r="L79" i="8"/>
  <c r="M79" i="8"/>
  <c r="N79" i="8"/>
  <c r="H80" i="8"/>
  <c r="C80" i="8"/>
  <c r="G79" i="8"/>
  <c r="D80" i="8"/>
  <c r="E80" i="8"/>
  <c r="F80" i="8"/>
  <c r="K80" i="8"/>
  <c r="I80" i="8"/>
  <c r="J80" i="8"/>
  <c r="L80" i="8"/>
  <c r="M80" i="8"/>
  <c r="N80" i="8"/>
  <c r="H81" i="8"/>
  <c r="C81" i="8"/>
  <c r="G80" i="8"/>
  <c r="D81" i="8"/>
  <c r="E81" i="8"/>
  <c r="F81" i="8"/>
  <c r="K81" i="8"/>
  <c r="I81" i="8"/>
  <c r="J81" i="8"/>
  <c r="L81" i="8"/>
  <c r="M81" i="8"/>
  <c r="N81" i="8"/>
  <c r="H82" i="8"/>
  <c r="C82" i="8"/>
  <c r="G81" i="8"/>
  <c r="D82" i="8"/>
  <c r="E82" i="8"/>
  <c r="F82" i="8"/>
  <c r="K82" i="8"/>
  <c r="I82" i="8"/>
  <c r="J82" i="8"/>
  <c r="L82" i="8"/>
  <c r="M82" i="8"/>
  <c r="N82" i="8"/>
  <c r="H83" i="8"/>
  <c r="C83" i="8"/>
  <c r="G82" i="8"/>
  <c r="D83" i="8"/>
  <c r="E83" i="8"/>
  <c r="F83" i="8"/>
  <c r="K83" i="8"/>
  <c r="I83" i="8"/>
  <c r="J83" i="8"/>
  <c r="L83" i="8"/>
  <c r="M83" i="8"/>
  <c r="N83" i="8"/>
  <c r="H84" i="8"/>
  <c r="C84" i="8"/>
  <c r="G83" i="8"/>
  <c r="D84" i="8"/>
  <c r="E84" i="8"/>
  <c r="F84" i="8"/>
  <c r="K84" i="8"/>
  <c r="I84" i="8"/>
  <c r="J84" i="8"/>
  <c r="L84" i="8"/>
  <c r="M84" i="8"/>
  <c r="N84" i="8"/>
  <c r="H85" i="8"/>
  <c r="C85" i="8"/>
  <c r="G84" i="8"/>
  <c r="D85" i="8"/>
  <c r="E85" i="8"/>
  <c r="F85" i="8"/>
  <c r="K85" i="8"/>
  <c r="I85" i="8"/>
  <c r="J85" i="8"/>
  <c r="L85" i="8"/>
  <c r="M85" i="8"/>
  <c r="N85" i="8"/>
  <c r="H86" i="8"/>
  <c r="C86" i="8"/>
  <c r="G85" i="8"/>
  <c r="D86" i="8"/>
  <c r="E86" i="8"/>
  <c r="F86" i="8"/>
  <c r="K86" i="8"/>
  <c r="I86" i="8"/>
  <c r="J86" i="8"/>
  <c r="L86" i="8"/>
  <c r="M86" i="8"/>
  <c r="N86" i="8"/>
  <c r="H87" i="8"/>
  <c r="C87" i="8"/>
  <c r="G86" i="8"/>
  <c r="D87" i="8"/>
  <c r="E87" i="8"/>
  <c r="F87" i="8"/>
  <c r="K87" i="8"/>
  <c r="I87" i="8"/>
  <c r="J87" i="8"/>
  <c r="L87" i="8"/>
  <c r="M87" i="8"/>
  <c r="N87" i="8"/>
  <c r="H88" i="8"/>
  <c r="C88" i="8"/>
  <c r="G87" i="8"/>
  <c r="D88" i="8"/>
  <c r="E88" i="8"/>
  <c r="F88" i="8"/>
  <c r="K88" i="8"/>
  <c r="I88" i="8"/>
  <c r="J88" i="8"/>
  <c r="L88" i="8"/>
  <c r="M88" i="8"/>
  <c r="N88" i="8"/>
  <c r="H89" i="8"/>
  <c r="C89" i="8"/>
  <c r="G88" i="8"/>
  <c r="D89" i="8"/>
  <c r="E89" i="8"/>
  <c r="F89" i="8"/>
  <c r="K89" i="8"/>
  <c r="I89" i="8"/>
  <c r="J89" i="8"/>
  <c r="L89" i="8"/>
  <c r="M89" i="8"/>
  <c r="N89" i="8"/>
  <c r="H90" i="8"/>
  <c r="C90" i="8"/>
  <c r="G89" i="8"/>
  <c r="D90" i="8"/>
  <c r="E90" i="8"/>
  <c r="F90" i="8"/>
  <c r="K90" i="8"/>
  <c r="I90" i="8"/>
  <c r="J90" i="8"/>
  <c r="L90" i="8"/>
  <c r="M90" i="8"/>
  <c r="N90" i="8"/>
  <c r="H91" i="8"/>
  <c r="C91" i="8"/>
  <c r="G90" i="8"/>
  <c r="D91" i="8"/>
  <c r="E91" i="8"/>
  <c r="F91" i="8"/>
  <c r="K91" i="8"/>
  <c r="I91" i="8"/>
  <c r="J91" i="8"/>
  <c r="L91" i="8"/>
  <c r="M91" i="8"/>
  <c r="N91" i="8"/>
  <c r="H92" i="8"/>
  <c r="C92" i="8"/>
  <c r="G91" i="8"/>
  <c r="D92" i="8"/>
  <c r="E92" i="8"/>
  <c r="F92" i="8"/>
  <c r="K92" i="8"/>
  <c r="I92" i="8"/>
  <c r="J92" i="8"/>
  <c r="L92" i="8"/>
  <c r="M92" i="8"/>
  <c r="N92" i="8"/>
  <c r="H93" i="8"/>
  <c r="C93" i="8"/>
  <c r="G92" i="8"/>
  <c r="D93" i="8"/>
  <c r="E93" i="8"/>
  <c r="F93" i="8"/>
  <c r="K93" i="8"/>
  <c r="I93" i="8"/>
  <c r="J93" i="8"/>
  <c r="L93" i="8"/>
  <c r="M93" i="8"/>
  <c r="N93" i="8"/>
  <c r="H94" i="8"/>
  <c r="C94" i="8"/>
  <c r="G93" i="8"/>
  <c r="D94" i="8"/>
  <c r="E94" i="8"/>
  <c r="F94" i="8"/>
  <c r="K94" i="8"/>
  <c r="I94" i="8"/>
  <c r="J94" i="8"/>
  <c r="L94" i="8"/>
  <c r="M94" i="8"/>
  <c r="N94" i="8"/>
  <c r="H95" i="8"/>
  <c r="C95" i="8"/>
  <c r="G94" i="8"/>
  <c r="D95" i="8"/>
  <c r="E95" i="8"/>
  <c r="F95" i="8"/>
  <c r="K95" i="8"/>
  <c r="I95" i="8"/>
  <c r="J95" i="8"/>
  <c r="L95" i="8"/>
  <c r="M95" i="8"/>
  <c r="N95" i="8"/>
  <c r="H96" i="8"/>
  <c r="C96" i="8"/>
  <c r="G95" i="8"/>
  <c r="D96" i="8"/>
  <c r="E96" i="8"/>
  <c r="F96" i="8"/>
  <c r="K96" i="8"/>
  <c r="I96" i="8"/>
  <c r="J96" i="8"/>
  <c r="L96" i="8"/>
  <c r="M96" i="8"/>
  <c r="N96" i="8"/>
  <c r="H97" i="8"/>
  <c r="C97" i="8"/>
  <c r="G96" i="8"/>
  <c r="D97" i="8"/>
  <c r="E97" i="8"/>
  <c r="F97" i="8"/>
  <c r="K97" i="8"/>
  <c r="I97" i="8"/>
  <c r="J97" i="8"/>
  <c r="L97" i="8"/>
  <c r="M97" i="8"/>
  <c r="N97" i="8"/>
  <c r="H98" i="8"/>
  <c r="C98" i="8"/>
  <c r="G97" i="8"/>
  <c r="D98" i="8"/>
  <c r="E98" i="8"/>
  <c r="F98" i="8"/>
  <c r="K98" i="8"/>
  <c r="I98" i="8"/>
  <c r="J98" i="8"/>
  <c r="L98" i="8"/>
  <c r="M98" i="8"/>
  <c r="N98" i="8"/>
  <c r="H99" i="8"/>
  <c r="C99" i="8"/>
  <c r="G98" i="8"/>
  <c r="D99" i="8"/>
  <c r="E99" i="8"/>
  <c r="F99" i="8"/>
  <c r="K99" i="8"/>
  <c r="I99" i="8"/>
  <c r="J99" i="8"/>
  <c r="L99" i="8"/>
  <c r="M99" i="8"/>
  <c r="N99" i="8"/>
  <c r="H100" i="8"/>
  <c r="C100" i="8"/>
  <c r="G99" i="8"/>
  <c r="D100" i="8"/>
  <c r="E100" i="8"/>
  <c r="F100" i="8"/>
  <c r="K100" i="8"/>
  <c r="I100" i="8"/>
  <c r="J100" i="8"/>
  <c r="L100" i="8"/>
  <c r="M100" i="8"/>
  <c r="N100" i="8"/>
  <c r="H101" i="8"/>
  <c r="C101" i="8"/>
  <c r="G100" i="8"/>
  <c r="D101" i="8"/>
  <c r="E101" i="8"/>
  <c r="F101" i="8"/>
  <c r="K101" i="8"/>
  <c r="I101" i="8"/>
  <c r="J101" i="8"/>
  <c r="L101" i="8"/>
  <c r="M101" i="8"/>
  <c r="N101" i="8"/>
  <c r="H102" i="8"/>
  <c r="C102" i="8"/>
  <c r="G101" i="8"/>
  <c r="D102" i="8"/>
  <c r="E102" i="8"/>
  <c r="F102" i="8"/>
  <c r="K102" i="8"/>
  <c r="I102" i="8"/>
  <c r="J102" i="8"/>
  <c r="L102" i="8"/>
  <c r="M102" i="8"/>
  <c r="N102" i="8"/>
  <c r="H103" i="8"/>
  <c r="C103" i="8"/>
  <c r="G102" i="8"/>
  <c r="D103" i="8"/>
  <c r="E103" i="8"/>
  <c r="F103" i="8"/>
  <c r="K103" i="8"/>
  <c r="I103" i="8"/>
  <c r="J103" i="8"/>
  <c r="L103" i="8"/>
  <c r="M103" i="8"/>
  <c r="N103" i="8"/>
  <c r="H104" i="8"/>
  <c r="C104" i="8"/>
  <c r="G103" i="8"/>
  <c r="D104" i="8"/>
  <c r="E104" i="8"/>
  <c r="F104" i="8"/>
  <c r="K104" i="8"/>
  <c r="I104" i="8"/>
  <c r="J104" i="8"/>
  <c r="L104" i="8"/>
  <c r="M104" i="8"/>
  <c r="N104" i="8"/>
  <c r="H105" i="8"/>
  <c r="C105" i="8"/>
  <c r="G104" i="8"/>
  <c r="D105" i="8"/>
  <c r="E105" i="8"/>
  <c r="F105" i="8"/>
  <c r="K105" i="8"/>
  <c r="I105" i="8"/>
  <c r="J105" i="8"/>
  <c r="L105" i="8"/>
  <c r="M105" i="8"/>
  <c r="N105" i="8"/>
  <c r="H106" i="8"/>
  <c r="C106" i="8"/>
  <c r="G105" i="8"/>
  <c r="D106" i="8"/>
  <c r="E106" i="8"/>
  <c r="F106" i="8"/>
  <c r="K106" i="8"/>
  <c r="I106" i="8"/>
  <c r="J106" i="8"/>
  <c r="L106" i="8"/>
  <c r="M106" i="8"/>
  <c r="N106" i="8"/>
  <c r="H107" i="8"/>
  <c r="C107" i="8"/>
  <c r="G106" i="8"/>
  <c r="D107" i="8"/>
  <c r="E107" i="8"/>
  <c r="F107" i="8"/>
  <c r="K107" i="8"/>
  <c r="I107" i="8"/>
  <c r="J107" i="8"/>
  <c r="L107" i="8"/>
  <c r="M107" i="8"/>
  <c r="N107" i="8"/>
  <c r="H108" i="8"/>
  <c r="C108" i="8"/>
  <c r="G107" i="8"/>
  <c r="D108" i="8"/>
  <c r="E108" i="8"/>
  <c r="F108" i="8"/>
  <c r="K108" i="8"/>
  <c r="I108" i="8"/>
  <c r="J108" i="8"/>
  <c r="L108" i="8"/>
  <c r="M108" i="8"/>
  <c r="N108" i="8"/>
  <c r="H109" i="8"/>
  <c r="C109" i="8"/>
  <c r="G108" i="8"/>
  <c r="D109" i="8"/>
  <c r="E109" i="8"/>
  <c r="F109" i="8"/>
  <c r="K109" i="8"/>
  <c r="I109" i="8"/>
  <c r="J109" i="8"/>
  <c r="L109" i="8"/>
  <c r="M109" i="8"/>
  <c r="N109" i="8"/>
  <c r="H110" i="8"/>
  <c r="C110" i="8"/>
  <c r="G109" i="8"/>
  <c r="D110" i="8"/>
  <c r="E110" i="8"/>
  <c r="F110" i="8"/>
  <c r="K110" i="8"/>
  <c r="I110" i="8"/>
  <c r="J110" i="8"/>
  <c r="L110" i="8"/>
  <c r="M110" i="8"/>
  <c r="N110" i="8"/>
  <c r="H111" i="8"/>
  <c r="C111" i="8"/>
  <c r="G110" i="8"/>
  <c r="D111" i="8"/>
  <c r="E111" i="8"/>
  <c r="F111" i="8"/>
  <c r="K111" i="8"/>
  <c r="I111" i="8"/>
  <c r="J111" i="8"/>
  <c r="L111" i="8"/>
  <c r="M111" i="8"/>
  <c r="N111" i="8"/>
  <c r="H112" i="8"/>
  <c r="C112" i="8"/>
  <c r="G111" i="8"/>
  <c r="D112" i="8"/>
  <c r="E112" i="8"/>
  <c r="F112" i="8"/>
  <c r="K112" i="8"/>
  <c r="I112" i="8"/>
  <c r="J112" i="8"/>
  <c r="L112" i="8"/>
  <c r="M112" i="8"/>
  <c r="N112" i="8"/>
  <c r="H113" i="8"/>
  <c r="C113" i="8"/>
  <c r="G112" i="8"/>
  <c r="D113" i="8"/>
  <c r="E113" i="8"/>
  <c r="F113" i="8"/>
  <c r="K113" i="8"/>
  <c r="I113" i="8"/>
  <c r="J113" i="8"/>
  <c r="L113" i="8"/>
  <c r="M113" i="8"/>
  <c r="N113" i="8"/>
  <c r="H114" i="8"/>
  <c r="C114" i="8"/>
  <c r="G113" i="8"/>
  <c r="D114" i="8"/>
  <c r="E114" i="8"/>
  <c r="F114" i="8"/>
  <c r="K114" i="8"/>
  <c r="I114" i="8"/>
  <c r="J114" i="8"/>
  <c r="L114" i="8"/>
  <c r="M114" i="8"/>
  <c r="N114" i="8"/>
  <c r="H115" i="8"/>
  <c r="C115" i="8"/>
  <c r="G114" i="8"/>
  <c r="D115" i="8"/>
  <c r="E115" i="8"/>
  <c r="F115" i="8"/>
  <c r="K115" i="8"/>
  <c r="I115" i="8"/>
  <c r="J115" i="8"/>
  <c r="L115" i="8"/>
  <c r="M115" i="8"/>
  <c r="N115" i="8"/>
  <c r="H116" i="8"/>
  <c r="C116" i="8"/>
  <c r="G115" i="8"/>
  <c r="D116" i="8"/>
  <c r="E116" i="8"/>
  <c r="F116" i="8"/>
  <c r="K116" i="8"/>
  <c r="I116" i="8"/>
  <c r="J116" i="8"/>
  <c r="L116" i="8"/>
  <c r="M116" i="8"/>
  <c r="N116" i="8"/>
  <c r="H117" i="8"/>
  <c r="C117" i="8"/>
  <c r="G116" i="8"/>
  <c r="D117" i="8"/>
  <c r="E117" i="8"/>
  <c r="F117" i="8"/>
  <c r="K117" i="8"/>
  <c r="I117" i="8"/>
  <c r="J117" i="8"/>
  <c r="L117" i="8"/>
  <c r="M117" i="8"/>
  <c r="N117" i="8"/>
  <c r="H118" i="8"/>
  <c r="C118" i="8"/>
  <c r="G117" i="8"/>
  <c r="D118" i="8"/>
  <c r="E118" i="8"/>
  <c r="F118" i="8"/>
  <c r="K118" i="8"/>
  <c r="I118" i="8"/>
  <c r="J118" i="8"/>
  <c r="L118" i="8"/>
  <c r="M118" i="8"/>
  <c r="N118" i="8"/>
  <c r="H119" i="8"/>
  <c r="C119" i="8"/>
  <c r="G118" i="8"/>
  <c r="D119" i="8"/>
  <c r="E119" i="8"/>
  <c r="F119" i="8"/>
  <c r="K119" i="8"/>
  <c r="I119" i="8"/>
  <c r="J119" i="8"/>
  <c r="L119" i="8"/>
  <c r="M119" i="8"/>
  <c r="N119" i="8"/>
  <c r="H120" i="8"/>
  <c r="C120" i="8"/>
  <c r="G119" i="8"/>
  <c r="D120" i="8"/>
  <c r="E120" i="8"/>
  <c r="F120" i="8"/>
  <c r="K120" i="8"/>
  <c r="I120" i="8"/>
  <c r="J120" i="8"/>
  <c r="L120" i="8"/>
  <c r="M120" i="8"/>
  <c r="N120" i="8"/>
  <c r="H121" i="8"/>
  <c r="C121" i="8"/>
  <c r="G120" i="8"/>
  <c r="D121" i="8"/>
  <c r="E121" i="8"/>
  <c r="F121" i="8"/>
  <c r="K121" i="8"/>
  <c r="I121" i="8"/>
  <c r="J121" i="8"/>
  <c r="L121" i="8"/>
  <c r="M121" i="8"/>
  <c r="N121" i="8"/>
  <c r="H122" i="8"/>
  <c r="C122" i="8"/>
  <c r="G121" i="8"/>
  <c r="D122" i="8"/>
  <c r="E122" i="8"/>
  <c r="F122" i="8"/>
  <c r="K122" i="8"/>
  <c r="I122" i="8"/>
  <c r="J122" i="8"/>
  <c r="L122" i="8"/>
  <c r="M122" i="8"/>
  <c r="N122" i="8"/>
  <c r="H123" i="8"/>
  <c r="C123" i="8"/>
  <c r="G122" i="8"/>
  <c r="D123" i="8"/>
  <c r="E123" i="8"/>
  <c r="F123" i="8"/>
  <c r="K123" i="8"/>
  <c r="I123" i="8"/>
  <c r="J123" i="8"/>
  <c r="L123" i="8"/>
  <c r="M123" i="8"/>
  <c r="N123" i="8"/>
  <c r="H124" i="8"/>
  <c r="C124" i="8"/>
  <c r="G123" i="8"/>
  <c r="D124" i="8"/>
  <c r="E124" i="8"/>
  <c r="F124" i="8"/>
  <c r="K124" i="8"/>
  <c r="I124" i="8"/>
  <c r="J124" i="8"/>
  <c r="L124" i="8"/>
  <c r="M124" i="8"/>
  <c r="N124" i="8"/>
  <c r="H125" i="8"/>
  <c r="C125" i="8"/>
  <c r="G124" i="8"/>
  <c r="D125" i="8"/>
  <c r="E125" i="8"/>
  <c r="F125" i="8"/>
  <c r="K125" i="8"/>
  <c r="I125" i="8"/>
  <c r="J125" i="8"/>
  <c r="L125" i="8"/>
  <c r="M125" i="8"/>
  <c r="N125" i="8"/>
  <c r="H126" i="8"/>
  <c r="C126" i="8"/>
  <c r="G125" i="8"/>
  <c r="D126" i="8"/>
  <c r="E126" i="8"/>
  <c r="F126" i="8"/>
  <c r="K126" i="8"/>
  <c r="I126" i="8"/>
  <c r="J126" i="8"/>
  <c r="L126" i="8"/>
  <c r="M126" i="8"/>
  <c r="N126" i="8"/>
  <c r="H127" i="8"/>
  <c r="C127" i="8"/>
  <c r="G126" i="8"/>
  <c r="D127" i="8"/>
  <c r="E127" i="8"/>
  <c r="F127" i="8"/>
  <c r="K127" i="8"/>
  <c r="I127" i="8"/>
  <c r="J127" i="8"/>
  <c r="L127" i="8"/>
  <c r="M127" i="8"/>
  <c r="N127" i="8"/>
  <c r="H128" i="8"/>
  <c r="C128" i="8"/>
  <c r="G127" i="8"/>
  <c r="D128" i="8"/>
  <c r="E128" i="8"/>
  <c r="F128" i="8"/>
  <c r="K128" i="8"/>
  <c r="I128" i="8"/>
  <c r="J128" i="8"/>
  <c r="L128" i="8"/>
  <c r="M128" i="8"/>
  <c r="N128" i="8"/>
  <c r="H129" i="8"/>
  <c r="C129" i="8"/>
  <c r="G128" i="8"/>
  <c r="D129" i="8"/>
  <c r="E129" i="8"/>
  <c r="F129" i="8"/>
  <c r="K129" i="8"/>
  <c r="I129" i="8"/>
  <c r="J129" i="8"/>
  <c r="L129" i="8"/>
  <c r="M129" i="8"/>
  <c r="N129" i="8"/>
  <c r="H130" i="8"/>
  <c r="C130" i="8"/>
  <c r="G129" i="8"/>
  <c r="D130" i="8"/>
  <c r="E130" i="8"/>
  <c r="F130" i="8"/>
  <c r="K130" i="8"/>
  <c r="I130" i="8"/>
  <c r="J130" i="8"/>
  <c r="L130" i="8"/>
  <c r="M130" i="8"/>
  <c r="N130" i="8"/>
  <c r="H131" i="8"/>
  <c r="C131" i="8"/>
  <c r="G130" i="8"/>
  <c r="D131" i="8"/>
  <c r="E131" i="8"/>
  <c r="F131" i="8"/>
  <c r="K131" i="8"/>
  <c r="I131" i="8"/>
  <c r="J131" i="8"/>
  <c r="L131" i="8"/>
  <c r="M131" i="8"/>
  <c r="N131" i="8"/>
  <c r="H132" i="8"/>
  <c r="C132" i="8"/>
  <c r="G131" i="8"/>
  <c r="D132" i="8"/>
  <c r="E132" i="8"/>
  <c r="F132" i="8"/>
  <c r="K132" i="8"/>
  <c r="I132" i="8"/>
  <c r="J132" i="8"/>
  <c r="L132" i="8"/>
  <c r="M132" i="8"/>
  <c r="N132" i="8"/>
  <c r="H133" i="8"/>
  <c r="C133" i="8"/>
  <c r="G132" i="8"/>
  <c r="D133" i="8"/>
  <c r="E133" i="8"/>
  <c r="F133" i="8"/>
  <c r="K133" i="8"/>
  <c r="I133" i="8"/>
  <c r="J133" i="8"/>
  <c r="L133" i="8"/>
  <c r="M133" i="8"/>
  <c r="N133" i="8"/>
  <c r="H134" i="8"/>
  <c r="C134" i="8"/>
  <c r="G133" i="8"/>
  <c r="D134" i="8"/>
  <c r="E134" i="8"/>
  <c r="F134" i="8"/>
  <c r="K134" i="8"/>
  <c r="I134" i="8"/>
  <c r="J134" i="8"/>
  <c r="L134" i="8"/>
  <c r="M134" i="8"/>
  <c r="N134" i="8"/>
  <c r="H135" i="8"/>
  <c r="C135" i="8"/>
  <c r="G134" i="8"/>
  <c r="D135" i="8"/>
  <c r="E135" i="8"/>
  <c r="F135" i="8"/>
  <c r="K135" i="8"/>
  <c r="I135" i="8"/>
  <c r="J135" i="8"/>
  <c r="L135" i="8"/>
  <c r="M135" i="8"/>
  <c r="N135" i="8"/>
  <c r="H136" i="8"/>
  <c r="C136" i="8"/>
  <c r="G135" i="8"/>
  <c r="D136" i="8"/>
  <c r="E136" i="8"/>
  <c r="F136" i="8"/>
  <c r="K136" i="8"/>
  <c r="I136" i="8"/>
  <c r="J136" i="8"/>
  <c r="L136" i="8"/>
  <c r="M136" i="8"/>
  <c r="N136" i="8"/>
  <c r="H137" i="8"/>
  <c r="C137" i="8"/>
  <c r="G136" i="8"/>
  <c r="D137" i="8"/>
  <c r="E137" i="8"/>
  <c r="F137" i="8"/>
  <c r="K137" i="8"/>
  <c r="I137" i="8"/>
  <c r="J137" i="8"/>
  <c r="L137" i="8"/>
  <c r="M137" i="8"/>
  <c r="N137" i="8"/>
  <c r="H138" i="8"/>
  <c r="C138" i="8"/>
  <c r="G137" i="8"/>
  <c r="D138" i="8"/>
  <c r="E138" i="8"/>
  <c r="F138" i="8"/>
  <c r="K138" i="8"/>
  <c r="I138" i="8"/>
  <c r="J138" i="8"/>
  <c r="L138" i="8"/>
  <c r="M138" i="8"/>
  <c r="N138" i="8"/>
  <c r="H139" i="8"/>
  <c r="C139" i="8"/>
  <c r="G138" i="8"/>
  <c r="D139" i="8"/>
  <c r="E139" i="8"/>
  <c r="F139" i="8"/>
  <c r="K139" i="8"/>
  <c r="I139" i="8"/>
  <c r="J139" i="8"/>
  <c r="L139" i="8"/>
  <c r="M139" i="8"/>
  <c r="N139" i="8"/>
  <c r="H140" i="8"/>
  <c r="C140" i="8"/>
  <c r="G139" i="8"/>
  <c r="D140" i="8"/>
  <c r="E140" i="8"/>
  <c r="F140" i="8"/>
  <c r="K140" i="8"/>
  <c r="I140" i="8"/>
  <c r="J140" i="8"/>
  <c r="L140" i="8"/>
  <c r="M140" i="8"/>
  <c r="N140" i="8"/>
  <c r="H141" i="8"/>
  <c r="C141" i="8"/>
  <c r="G140" i="8"/>
  <c r="D141" i="8"/>
  <c r="E141" i="8"/>
  <c r="F141" i="8"/>
  <c r="K141" i="8"/>
  <c r="I141" i="8"/>
  <c r="J141" i="8"/>
  <c r="L141" i="8"/>
  <c r="M141" i="8"/>
  <c r="N141" i="8"/>
  <c r="H142" i="8"/>
  <c r="C142" i="8"/>
  <c r="G141" i="8"/>
  <c r="D142" i="8"/>
  <c r="E142" i="8"/>
  <c r="F142" i="8"/>
  <c r="K142" i="8"/>
  <c r="I142" i="8"/>
  <c r="J142" i="8"/>
  <c r="L142" i="8"/>
  <c r="M142" i="8"/>
  <c r="N142" i="8"/>
  <c r="H143" i="8"/>
  <c r="C143" i="8"/>
  <c r="G142" i="8"/>
  <c r="D143" i="8"/>
  <c r="E143" i="8"/>
  <c r="F143" i="8"/>
  <c r="K143" i="8"/>
  <c r="I143" i="8"/>
  <c r="J143" i="8"/>
  <c r="L143" i="8"/>
  <c r="M143" i="8"/>
  <c r="N143" i="8"/>
  <c r="H144" i="8"/>
  <c r="C144" i="8"/>
  <c r="G143" i="8"/>
  <c r="D144" i="8"/>
  <c r="E144" i="8"/>
  <c r="F144" i="8"/>
  <c r="K144" i="8"/>
  <c r="I144" i="8"/>
  <c r="J144" i="8"/>
  <c r="L144" i="8"/>
  <c r="M144" i="8"/>
  <c r="N144" i="8"/>
  <c r="H145" i="8"/>
  <c r="C145" i="8"/>
  <c r="G144" i="8"/>
  <c r="D145" i="8"/>
  <c r="E145" i="8"/>
  <c r="F145" i="8"/>
  <c r="K145" i="8"/>
  <c r="I145" i="8"/>
  <c r="J145" i="8"/>
  <c r="L145" i="8"/>
  <c r="M145" i="8"/>
  <c r="N145" i="8"/>
  <c r="H146" i="8"/>
  <c r="C146" i="8"/>
  <c r="G145" i="8"/>
  <c r="D146" i="8"/>
  <c r="E146" i="8"/>
  <c r="F146" i="8"/>
  <c r="K146" i="8"/>
  <c r="I146" i="8"/>
  <c r="J146" i="8"/>
  <c r="L146" i="8"/>
  <c r="M146" i="8"/>
  <c r="N146" i="8"/>
  <c r="H147" i="8"/>
  <c r="C147" i="8"/>
  <c r="G146" i="8"/>
  <c r="D147" i="8"/>
  <c r="E147" i="8"/>
  <c r="F147" i="8"/>
  <c r="K147" i="8"/>
  <c r="I147" i="8"/>
  <c r="J147" i="8"/>
  <c r="L147" i="8"/>
  <c r="M147" i="8"/>
  <c r="N147" i="8"/>
  <c r="H148" i="8"/>
  <c r="C148" i="8"/>
  <c r="G147" i="8"/>
  <c r="D148" i="8"/>
  <c r="E148" i="8"/>
  <c r="F148" i="8"/>
  <c r="K148" i="8"/>
  <c r="I148" i="8"/>
  <c r="J148" i="8"/>
  <c r="L148" i="8"/>
  <c r="M148" i="8"/>
  <c r="N148" i="8"/>
  <c r="H149" i="8"/>
  <c r="C149" i="8"/>
  <c r="G148" i="8"/>
  <c r="D149" i="8"/>
  <c r="E149" i="8"/>
  <c r="F149" i="8"/>
  <c r="K149" i="8"/>
  <c r="I149" i="8"/>
  <c r="J149" i="8"/>
  <c r="L149" i="8"/>
  <c r="M149" i="8"/>
  <c r="N149" i="8"/>
  <c r="H150" i="8"/>
  <c r="C150" i="8"/>
  <c r="G149" i="8"/>
  <c r="D150" i="8"/>
  <c r="E150" i="8"/>
  <c r="F150" i="8"/>
  <c r="K150" i="8"/>
  <c r="I150" i="8"/>
  <c r="J150" i="8"/>
  <c r="L150" i="8"/>
  <c r="M150" i="8"/>
  <c r="N150" i="8"/>
  <c r="H151" i="8"/>
  <c r="C151" i="8"/>
  <c r="G150" i="8"/>
  <c r="D151" i="8"/>
  <c r="E151" i="8"/>
  <c r="F151" i="8"/>
  <c r="K151" i="8"/>
  <c r="I151" i="8"/>
  <c r="J151" i="8"/>
  <c r="L151" i="8"/>
  <c r="M151" i="8"/>
  <c r="N151" i="8"/>
  <c r="H152" i="8"/>
  <c r="C152" i="8"/>
  <c r="G151" i="8"/>
  <c r="D152" i="8"/>
  <c r="E152" i="8"/>
  <c r="F152" i="8"/>
  <c r="K152" i="8"/>
  <c r="I152" i="8"/>
  <c r="J152" i="8"/>
  <c r="L152" i="8"/>
  <c r="M152" i="8"/>
  <c r="N152" i="8"/>
  <c r="H153" i="8"/>
  <c r="C153" i="8"/>
  <c r="G152" i="8"/>
  <c r="D153" i="8"/>
  <c r="E153" i="8"/>
  <c r="F153" i="8"/>
  <c r="K153" i="8"/>
  <c r="I153" i="8"/>
  <c r="J153" i="8"/>
  <c r="L153" i="8"/>
  <c r="M153" i="8"/>
  <c r="N153" i="8"/>
  <c r="H154" i="8"/>
  <c r="C154" i="8"/>
  <c r="G153" i="8"/>
  <c r="D154" i="8"/>
  <c r="E154" i="8"/>
  <c r="F154" i="8"/>
  <c r="K154" i="8"/>
  <c r="I154" i="8"/>
  <c r="J154" i="8"/>
  <c r="L154" i="8"/>
  <c r="M154" i="8"/>
  <c r="N154" i="8"/>
  <c r="H155" i="8"/>
  <c r="C155" i="8"/>
  <c r="G154" i="8"/>
  <c r="D155" i="8"/>
  <c r="E155" i="8"/>
  <c r="F155" i="8"/>
  <c r="K155" i="8"/>
  <c r="I155" i="8"/>
  <c r="J155" i="8"/>
  <c r="L155" i="8"/>
  <c r="M155" i="8"/>
  <c r="N155" i="8"/>
  <c r="H156" i="8"/>
  <c r="C156" i="8"/>
  <c r="G155" i="8"/>
  <c r="D156" i="8"/>
  <c r="E156" i="8"/>
  <c r="F156" i="8"/>
  <c r="K156" i="8"/>
  <c r="I156" i="8"/>
  <c r="J156" i="8"/>
  <c r="L156" i="8"/>
  <c r="M156" i="8"/>
  <c r="N156" i="8"/>
  <c r="K157" i="8"/>
  <c r="I157" i="8"/>
  <c r="J157" i="8"/>
  <c r="L157" i="8"/>
  <c r="M157" i="8"/>
  <c r="N157" i="8"/>
  <c r="K158" i="8"/>
  <c r="I158" i="8"/>
  <c r="J158" i="8"/>
  <c r="L158" i="8"/>
  <c r="M158" i="8"/>
  <c r="N158" i="8"/>
  <c r="K159" i="8"/>
  <c r="I159" i="8"/>
  <c r="J159" i="8"/>
  <c r="L159" i="8"/>
  <c r="M159" i="8"/>
  <c r="N159" i="8"/>
  <c r="K160" i="8"/>
  <c r="I160" i="8"/>
  <c r="J160" i="8"/>
  <c r="L160" i="8"/>
  <c r="M160" i="8"/>
  <c r="N160" i="8"/>
  <c r="K161" i="8"/>
  <c r="I161" i="8"/>
  <c r="J161" i="8"/>
  <c r="L161" i="8"/>
  <c r="M161" i="8"/>
  <c r="N161" i="8"/>
  <c r="K162" i="8"/>
  <c r="I162" i="8"/>
  <c r="J162" i="8"/>
  <c r="L162" i="8"/>
  <c r="M162" i="8"/>
  <c r="N162" i="8"/>
  <c r="K163" i="8"/>
  <c r="I163" i="8"/>
  <c r="J163" i="8"/>
  <c r="L163" i="8"/>
  <c r="M163" i="8"/>
  <c r="N163" i="8"/>
  <c r="K164" i="8"/>
  <c r="I164" i="8"/>
  <c r="J164" i="8"/>
  <c r="L164" i="8"/>
  <c r="M164" i="8"/>
  <c r="N164" i="8"/>
  <c r="K165" i="8"/>
  <c r="I165" i="8"/>
  <c r="J165" i="8"/>
  <c r="L165" i="8"/>
  <c r="M165" i="8"/>
  <c r="N165" i="8"/>
  <c r="K166" i="8"/>
  <c r="I166" i="8"/>
  <c r="J166" i="8"/>
  <c r="L166" i="8"/>
  <c r="M166" i="8"/>
  <c r="N166" i="8"/>
  <c r="K167" i="8"/>
  <c r="I167" i="8"/>
  <c r="J167" i="8"/>
  <c r="L167" i="8"/>
  <c r="M167" i="8"/>
  <c r="N167" i="8"/>
  <c r="K168" i="8"/>
  <c r="I168" i="8"/>
  <c r="J168" i="8"/>
  <c r="L168" i="8"/>
  <c r="M168" i="8"/>
  <c r="N168" i="8"/>
  <c r="K169" i="8"/>
  <c r="I169" i="8"/>
  <c r="J169" i="8"/>
  <c r="L169" i="8"/>
  <c r="M169" i="8"/>
  <c r="N169" i="8"/>
  <c r="K170" i="8"/>
  <c r="I170" i="8"/>
  <c r="J170" i="8"/>
  <c r="L170" i="8"/>
  <c r="M170" i="8"/>
  <c r="N170" i="8"/>
  <c r="K171" i="8"/>
  <c r="I171" i="8"/>
  <c r="J171" i="8"/>
  <c r="L171" i="8"/>
  <c r="M171" i="8"/>
  <c r="N171" i="8"/>
  <c r="K172" i="8"/>
  <c r="I172" i="8"/>
  <c r="J172" i="8"/>
  <c r="L172" i="8"/>
  <c r="M172" i="8"/>
  <c r="N172" i="8"/>
  <c r="K173" i="8"/>
  <c r="I173" i="8"/>
  <c r="J173" i="8"/>
  <c r="L173" i="8"/>
  <c r="M173" i="8"/>
  <c r="N173" i="8"/>
  <c r="K174" i="8"/>
  <c r="I174" i="8"/>
  <c r="J174" i="8"/>
  <c r="L174" i="8"/>
  <c r="M174" i="8"/>
  <c r="N174" i="8"/>
  <c r="K175" i="8"/>
  <c r="I175" i="8"/>
  <c r="J175" i="8"/>
  <c r="L175" i="8"/>
  <c r="M175" i="8"/>
  <c r="N175" i="8"/>
  <c r="K176" i="8"/>
  <c r="I176" i="8"/>
  <c r="J176" i="8"/>
  <c r="L176" i="8"/>
  <c r="M176" i="8"/>
  <c r="N176" i="8"/>
  <c r="K177" i="8"/>
  <c r="I177" i="8"/>
  <c r="J177" i="8"/>
  <c r="L177" i="8"/>
  <c r="M177" i="8"/>
  <c r="N177" i="8"/>
  <c r="K178" i="8"/>
  <c r="I178" i="8"/>
  <c r="J178" i="8"/>
  <c r="L178" i="8"/>
  <c r="M178" i="8"/>
  <c r="N178" i="8"/>
  <c r="K179" i="8"/>
  <c r="I179" i="8"/>
  <c r="J179" i="8"/>
  <c r="L179" i="8"/>
  <c r="M179" i="8"/>
  <c r="N179" i="8"/>
  <c r="K180" i="8"/>
  <c r="I180" i="8"/>
  <c r="J180" i="8"/>
  <c r="L180" i="8"/>
  <c r="M180" i="8"/>
  <c r="N180" i="8"/>
  <c r="K181" i="8"/>
  <c r="I181" i="8"/>
  <c r="J181" i="8"/>
  <c r="L181" i="8"/>
  <c r="M181" i="8"/>
  <c r="N181" i="8"/>
  <c r="K182" i="8"/>
  <c r="I182" i="8"/>
  <c r="J182" i="8"/>
  <c r="L182" i="8"/>
  <c r="M182" i="8"/>
  <c r="N182" i="8"/>
  <c r="K183" i="8"/>
  <c r="I183" i="8"/>
  <c r="J183" i="8"/>
  <c r="L183" i="8"/>
  <c r="M183" i="8"/>
  <c r="N183" i="8"/>
  <c r="K184" i="8"/>
  <c r="I184" i="8"/>
  <c r="J184" i="8"/>
  <c r="L184" i="8"/>
  <c r="M184" i="8"/>
  <c r="N184" i="8"/>
  <c r="K185" i="8"/>
  <c r="I185" i="8"/>
  <c r="J185" i="8"/>
  <c r="L185" i="8"/>
  <c r="M185" i="8"/>
  <c r="N185" i="8"/>
  <c r="K186" i="8"/>
  <c r="I186" i="8"/>
  <c r="J186" i="8"/>
  <c r="L186" i="8"/>
  <c r="M186" i="8"/>
  <c r="N186" i="8"/>
  <c r="K187" i="8"/>
  <c r="I187" i="8"/>
  <c r="J187" i="8"/>
  <c r="L187" i="8"/>
  <c r="M187" i="8"/>
  <c r="N187" i="8"/>
  <c r="K188" i="8"/>
  <c r="I188" i="8"/>
  <c r="J188" i="8"/>
  <c r="L188" i="8"/>
  <c r="M188" i="8"/>
  <c r="N188" i="8"/>
  <c r="K189" i="8"/>
  <c r="I189" i="8"/>
  <c r="J189" i="8"/>
  <c r="L189" i="8"/>
  <c r="M189" i="8"/>
  <c r="N189" i="8"/>
  <c r="K190" i="8"/>
  <c r="I190" i="8"/>
  <c r="J190" i="8"/>
  <c r="L190" i="8"/>
  <c r="M190" i="8"/>
  <c r="N190" i="8"/>
  <c r="K191" i="8"/>
  <c r="I191" i="8"/>
  <c r="J191" i="8"/>
  <c r="L191" i="8"/>
  <c r="M191" i="8"/>
  <c r="N191" i="8"/>
  <c r="K192" i="8"/>
  <c r="I192" i="8"/>
  <c r="J192" i="8"/>
  <c r="L192" i="8"/>
  <c r="M192" i="8"/>
  <c r="N192" i="8"/>
  <c r="K193" i="8"/>
  <c r="I193" i="8"/>
  <c r="J193" i="8"/>
  <c r="L193" i="8"/>
  <c r="M193" i="8"/>
  <c r="N193" i="8"/>
  <c r="K194" i="8"/>
  <c r="I194" i="8"/>
  <c r="J194" i="8"/>
  <c r="L194" i="8"/>
  <c r="M194" i="8"/>
  <c r="N194" i="8"/>
  <c r="K195" i="8"/>
  <c r="I195" i="8"/>
  <c r="J195" i="8"/>
  <c r="L195" i="8"/>
  <c r="M195" i="8"/>
  <c r="N195" i="8"/>
  <c r="K196" i="8"/>
  <c r="I196" i="8"/>
  <c r="J196" i="8"/>
  <c r="L196" i="8"/>
  <c r="M196" i="8"/>
  <c r="N196" i="8"/>
  <c r="K197" i="8"/>
  <c r="I197" i="8"/>
  <c r="J197" i="8"/>
  <c r="L197" i="8"/>
  <c r="M197" i="8"/>
  <c r="N197" i="8"/>
  <c r="K198" i="8"/>
  <c r="I198" i="8"/>
  <c r="J198" i="8"/>
  <c r="L198" i="8"/>
  <c r="M198" i="8"/>
  <c r="N198" i="8"/>
  <c r="K199" i="8"/>
  <c r="I199" i="8"/>
  <c r="J199" i="8"/>
  <c r="L199" i="8"/>
  <c r="M199" i="8"/>
  <c r="N199" i="8"/>
  <c r="K200" i="8"/>
  <c r="I200" i="8"/>
  <c r="J200" i="8"/>
  <c r="L200" i="8"/>
  <c r="M200" i="8"/>
  <c r="N200" i="8"/>
  <c r="K201" i="8"/>
  <c r="I201" i="8"/>
  <c r="J201" i="8"/>
  <c r="L201" i="8"/>
  <c r="M201" i="8"/>
  <c r="N201" i="8"/>
  <c r="K202" i="8"/>
  <c r="I202" i="8"/>
  <c r="J202" i="8"/>
  <c r="L202" i="8"/>
  <c r="M202" i="8"/>
  <c r="N202" i="8"/>
  <c r="K203" i="8"/>
  <c r="I203" i="8"/>
  <c r="J203" i="8"/>
  <c r="L203" i="8"/>
  <c r="M203" i="8"/>
  <c r="N203" i="8"/>
  <c r="K204" i="8"/>
  <c r="I204" i="8"/>
  <c r="J204" i="8"/>
  <c r="L204" i="8"/>
  <c r="M204" i="8"/>
  <c r="N204" i="8"/>
  <c r="K205" i="8"/>
  <c r="I205" i="8"/>
  <c r="J205" i="8"/>
  <c r="L205" i="8"/>
  <c r="M205" i="8"/>
  <c r="N205" i="8"/>
  <c r="K206" i="8"/>
  <c r="I206" i="8"/>
  <c r="J206" i="8"/>
  <c r="L206" i="8"/>
  <c r="M206" i="8"/>
  <c r="N206" i="8"/>
  <c r="K207" i="8"/>
  <c r="I207" i="8"/>
  <c r="J207" i="8"/>
  <c r="L207" i="8"/>
  <c r="M207" i="8"/>
  <c r="N207" i="8"/>
  <c r="K208" i="8"/>
  <c r="I208" i="8"/>
  <c r="J208" i="8"/>
  <c r="L208" i="8"/>
  <c r="M208" i="8"/>
  <c r="N208" i="8"/>
  <c r="K209" i="8"/>
  <c r="I209" i="8"/>
  <c r="J209" i="8"/>
  <c r="L209" i="8"/>
  <c r="M209" i="8"/>
  <c r="N209" i="8"/>
  <c r="K210" i="8"/>
  <c r="I210" i="8"/>
  <c r="J210" i="8"/>
  <c r="L210" i="8"/>
  <c r="M210" i="8"/>
  <c r="N210" i="8"/>
  <c r="K211" i="8"/>
  <c r="I211" i="8"/>
  <c r="J211" i="8"/>
  <c r="L211" i="8"/>
  <c r="M211" i="8"/>
  <c r="N211" i="8"/>
  <c r="K212" i="8"/>
  <c r="I212" i="8"/>
  <c r="J212" i="8"/>
  <c r="L212" i="8"/>
  <c r="M212" i="8"/>
  <c r="N212" i="8"/>
  <c r="K213" i="8"/>
  <c r="I213" i="8"/>
  <c r="J213" i="8"/>
  <c r="L213" i="8"/>
  <c r="M213" i="8"/>
  <c r="N213" i="8"/>
  <c r="K214" i="8"/>
  <c r="I214" i="8"/>
  <c r="J214" i="8"/>
  <c r="L214" i="8"/>
  <c r="M214" i="8"/>
  <c r="N214" i="8"/>
  <c r="K215" i="8"/>
  <c r="I215" i="8"/>
  <c r="J215" i="8"/>
  <c r="L215" i="8"/>
  <c r="M215" i="8"/>
  <c r="N215" i="8"/>
  <c r="K216" i="8"/>
  <c r="I216" i="8"/>
  <c r="J216" i="8"/>
  <c r="L216" i="8"/>
  <c r="M216" i="8"/>
  <c r="N216" i="8"/>
  <c r="K217" i="8"/>
  <c r="I217" i="8"/>
  <c r="J217" i="8"/>
  <c r="L217" i="8"/>
  <c r="M217" i="8"/>
  <c r="N217" i="8"/>
  <c r="K218" i="8"/>
  <c r="I218" i="8"/>
  <c r="J218" i="8"/>
  <c r="L218" i="8"/>
  <c r="M218" i="8"/>
  <c r="N218" i="8"/>
  <c r="K219" i="8"/>
  <c r="I219" i="8"/>
  <c r="J219" i="8"/>
  <c r="L219" i="8"/>
  <c r="M219" i="8"/>
  <c r="N219" i="8"/>
  <c r="K220" i="8"/>
  <c r="I220" i="8"/>
  <c r="J220" i="8"/>
  <c r="L220" i="8"/>
  <c r="M220" i="8"/>
  <c r="N220" i="8"/>
  <c r="K221" i="8"/>
  <c r="I221" i="8"/>
  <c r="J221" i="8"/>
  <c r="L221" i="8"/>
  <c r="M221" i="8"/>
  <c r="N221" i="8"/>
  <c r="K222" i="8"/>
  <c r="I222" i="8"/>
  <c r="J222" i="8"/>
  <c r="L222" i="8"/>
  <c r="M222" i="8"/>
  <c r="N222" i="8"/>
  <c r="K223" i="8"/>
  <c r="I223" i="8"/>
  <c r="J223" i="8"/>
  <c r="L223" i="8"/>
  <c r="M223" i="8"/>
  <c r="N223" i="8"/>
  <c r="K224" i="8"/>
  <c r="I224" i="8"/>
  <c r="J224" i="8"/>
  <c r="L224" i="8"/>
  <c r="M224" i="8"/>
  <c r="N224" i="8"/>
  <c r="K225" i="8"/>
  <c r="I225" i="8"/>
  <c r="J225" i="8"/>
  <c r="L225" i="8"/>
  <c r="M225" i="8"/>
  <c r="N225" i="8"/>
  <c r="K226" i="8"/>
  <c r="I226" i="8"/>
  <c r="J226" i="8"/>
  <c r="L226" i="8"/>
  <c r="M226" i="8"/>
  <c r="N226" i="8"/>
  <c r="K227" i="8"/>
  <c r="I227" i="8"/>
  <c r="J227" i="8"/>
  <c r="L227" i="8"/>
  <c r="M227" i="8"/>
  <c r="N227" i="8"/>
  <c r="K228" i="8"/>
  <c r="I228" i="8"/>
  <c r="J228" i="8"/>
  <c r="L228" i="8"/>
  <c r="M228" i="8"/>
  <c r="N228" i="8"/>
  <c r="K229" i="8"/>
  <c r="I229" i="8"/>
  <c r="J229" i="8"/>
  <c r="L229" i="8"/>
  <c r="M229" i="8"/>
  <c r="N229" i="8"/>
  <c r="K230" i="8"/>
  <c r="I230" i="8"/>
  <c r="J230" i="8"/>
  <c r="L230" i="8"/>
  <c r="M230" i="8"/>
  <c r="N230" i="8"/>
  <c r="K231" i="8"/>
  <c r="I231" i="8"/>
  <c r="J231" i="8"/>
  <c r="L231" i="8"/>
  <c r="M231" i="8"/>
  <c r="N231" i="8"/>
  <c r="K232" i="8"/>
  <c r="I232" i="8"/>
  <c r="J232" i="8"/>
  <c r="L232" i="8"/>
  <c r="M232" i="8"/>
  <c r="N232" i="8"/>
  <c r="K233" i="8"/>
  <c r="I233" i="8"/>
  <c r="J233" i="8"/>
  <c r="L233" i="8"/>
  <c r="M233" i="8"/>
  <c r="N233" i="8"/>
  <c r="K234" i="8"/>
  <c r="I234" i="8"/>
  <c r="J234" i="8"/>
  <c r="L234" i="8"/>
  <c r="M234" i="8"/>
  <c r="N234" i="8"/>
  <c r="K235" i="8"/>
  <c r="I235" i="8"/>
  <c r="J235" i="8"/>
  <c r="L235" i="8"/>
  <c r="M235" i="8"/>
  <c r="N235" i="8"/>
  <c r="K236" i="8"/>
  <c r="I236" i="8"/>
  <c r="J236" i="8"/>
  <c r="L236" i="8"/>
  <c r="M236" i="8"/>
  <c r="N236" i="8"/>
  <c r="K237" i="8"/>
  <c r="I237" i="8"/>
  <c r="J237" i="8"/>
  <c r="L237" i="8"/>
  <c r="M237" i="8"/>
  <c r="N237" i="8"/>
  <c r="K238" i="8"/>
  <c r="I238" i="8"/>
  <c r="J238" i="8"/>
  <c r="L238" i="8"/>
  <c r="M238" i="8"/>
  <c r="N238" i="8"/>
  <c r="K239" i="8"/>
  <c r="I239" i="8"/>
  <c r="J239" i="8"/>
  <c r="L239" i="8"/>
  <c r="M239" i="8"/>
  <c r="N239" i="8"/>
  <c r="K240" i="8"/>
  <c r="I240" i="8"/>
  <c r="J240" i="8"/>
  <c r="L240" i="8"/>
  <c r="M240" i="8"/>
  <c r="N240" i="8"/>
  <c r="K241" i="8"/>
  <c r="I241" i="8"/>
  <c r="J241" i="8"/>
  <c r="L241" i="8"/>
  <c r="M241" i="8"/>
  <c r="N241" i="8"/>
  <c r="K242" i="8"/>
  <c r="I242" i="8"/>
  <c r="J242" i="8"/>
  <c r="L242" i="8"/>
  <c r="M242" i="8"/>
  <c r="N242" i="8"/>
  <c r="K243" i="8"/>
  <c r="I243" i="8"/>
  <c r="J243" i="8"/>
  <c r="L243" i="8"/>
  <c r="M243" i="8"/>
  <c r="N243" i="8"/>
  <c r="K244" i="8"/>
  <c r="I244" i="8"/>
  <c r="J244" i="8"/>
  <c r="L244" i="8"/>
  <c r="M244" i="8"/>
  <c r="N244" i="8"/>
  <c r="K245" i="8"/>
  <c r="I245" i="8"/>
  <c r="J245" i="8"/>
  <c r="L245" i="8"/>
  <c r="M245" i="8"/>
  <c r="N245" i="8"/>
  <c r="K246" i="8"/>
  <c r="I246" i="8"/>
  <c r="J246" i="8"/>
  <c r="L246" i="8"/>
  <c r="M246" i="8"/>
  <c r="N246" i="8"/>
  <c r="K247" i="8"/>
  <c r="I247" i="8"/>
  <c r="J247" i="8"/>
  <c r="L247" i="8"/>
  <c r="M247" i="8"/>
  <c r="N247" i="8"/>
  <c r="K248" i="8"/>
  <c r="I248" i="8"/>
  <c r="J248" i="8"/>
  <c r="L248" i="8"/>
  <c r="M248" i="8"/>
  <c r="N248" i="8"/>
  <c r="K249" i="8"/>
  <c r="I249" i="8"/>
  <c r="J249" i="8"/>
  <c r="L249" i="8"/>
  <c r="M249" i="8"/>
  <c r="N249" i="8"/>
  <c r="K250" i="8"/>
  <c r="I250" i="8"/>
  <c r="J250" i="8"/>
  <c r="L250" i="8"/>
  <c r="M250" i="8"/>
  <c r="N250" i="8"/>
  <c r="K251" i="8"/>
  <c r="I251" i="8"/>
  <c r="J251" i="8"/>
  <c r="L251" i="8"/>
  <c r="M251" i="8"/>
  <c r="N251" i="8"/>
  <c r="K252" i="8"/>
  <c r="I252" i="8"/>
  <c r="J252" i="8"/>
  <c r="L252" i="8"/>
  <c r="M252" i="8"/>
  <c r="N252" i="8"/>
  <c r="K253" i="8"/>
  <c r="I253" i="8"/>
  <c r="J253" i="8"/>
  <c r="L253" i="8"/>
  <c r="M253" i="8"/>
  <c r="N253" i="8"/>
  <c r="K254" i="8"/>
  <c r="I254" i="8"/>
  <c r="J254" i="8"/>
  <c r="L254" i="8"/>
  <c r="M254" i="8"/>
  <c r="N254" i="8"/>
  <c r="K255" i="8"/>
  <c r="I255" i="8"/>
  <c r="J255" i="8"/>
  <c r="L255" i="8"/>
  <c r="M255" i="8"/>
  <c r="N255" i="8"/>
  <c r="K256" i="8"/>
  <c r="I256" i="8"/>
  <c r="J256" i="8"/>
  <c r="L256" i="8"/>
  <c r="M256" i="8"/>
  <c r="N256" i="8"/>
  <c r="K257" i="8"/>
  <c r="I257" i="8"/>
  <c r="J257" i="8"/>
  <c r="L257" i="8"/>
  <c r="M257" i="8"/>
  <c r="N257" i="8"/>
  <c r="K258" i="8"/>
  <c r="I258" i="8"/>
  <c r="J258" i="8"/>
  <c r="L258" i="8"/>
  <c r="M258" i="8"/>
  <c r="N258" i="8"/>
  <c r="K259" i="8"/>
  <c r="I259" i="8"/>
  <c r="J259" i="8"/>
  <c r="L259" i="8"/>
  <c r="M259" i="8"/>
  <c r="N259" i="8"/>
  <c r="K260" i="8"/>
  <c r="I260" i="8"/>
  <c r="J260" i="8"/>
  <c r="L260" i="8"/>
  <c r="M260" i="8"/>
  <c r="N260" i="8"/>
  <c r="K261" i="8"/>
  <c r="I261" i="8"/>
  <c r="J261" i="8"/>
  <c r="L261" i="8"/>
  <c r="M261" i="8"/>
  <c r="N261" i="8"/>
  <c r="K262" i="8"/>
  <c r="I262" i="8"/>
  <c r="J262" i="8"/>
  <c r="L262" i="8"/>
  <c r="M262" i="8"/>
  <c r="N262" i="8"/>
  <c r="K263" i="8"/>
  <c r="I263" i="8"/>
  <c r="J263" i="8"/>
  <c r="L263" i="8"/>
  <c r="M263" i="8"/>
  <c r="N263" i="8"/>
  <c r="K264" i="8"/>
  <c r="I264" i="8"/>
  <c r="J264" i="8"/>
  <c r="L264" i="8"/>
  <c r="M264" i="8"/>
  <c r="N264" i="8"/>
  <c r="K265" i="8"/>
  <c r="I265" i="8"/>
  <c r="J265" i="8"/>
  <c r="L265" i="8"/>
  <c r="M265" i="8"/>
  <c r="N265" i="8"/>
  <c r="K266" i="8"/>
  <c r="I266" i="8"/>
  <c r="J266" i="8"/>
  <c r="L266" i="8"/>
  <c r="M266" i="8"/>
  <c r="N266" i="8"/>
  <c r="K267" i="8"/>
  <c r="I267" i="8"/>
  <c r="J267" i="8"/>
  <c r="L267" i="8"/>
  <c r="M267" i="8"/>
  <c r="N267" i="8"/>
  <c r="K268" i="8"/>
  <c r="I268" i="8"/>
  <c r="J268" i="8"/>
  <c r="L268" i="8"/>
  <c r="M268" i="8"/>
  <c r="N268" i="8"/>
  <c r="K269" i="8"/>
  <c r="I269" i="8"/>
  <c r="J269" i="8"/>
  <c r="L269" i="8"/>
  <c r="M269" i="8"/>
  <c r="N269" i="8"/>
  <c r="K270" i="8"/>
  <c r="I270" i="8"/>
  <c r="J270" i="8"/>
  <c r="L270" i="8"/>
  <c r="M270" i="8"/>
  <c r="N270" i="8"/>
  <c r="K271" i="8"/>
  <c r="I271" i="8"/>
  <c r="J271" i="8"/>
  <c r="L271" i="8"/>
  <c r="M271" i="8"/>
  <c r="N271" i="8"/>
  <c r="K272" i="8"/>
  <c r="I272" i="8"/>
  <c r="J272" i="8"/>
  <c r="L272" i="8"/>
  <c r="M272" i="8"/>
  <c r="N272" i="8"/>
  <c r="K273" i="8"/>
  <c r="I273" i="8"/>
  <c r="J273" i="8"/>
  <c r="L273" i="8"/>
  <c r="M273" i="8"/>
  <c r="N273" i="8"/>
  <c r="K274" i="8"/>
  <c r="I274" i="8"/>
  <c r="J274" i="8"/>
  <c r="L274" i="8"/>
  <c r="M274" i="8"/>
  <c r="N274" i="8"/>
  <c r="K275" i="8"/>
  <c r="I275" i="8"/>
  <c r="J275" i="8"/>
  <c r="L275" i="8"/>
  <c r="M275" i="8"/>
  <c r="N275" i="8"/>
  <c r="K276" i="8"/>
  <c r="I276" i="8"/>
  <c r="J276" i="8"/>
  <c r="L276" i="8"/>
  <c r="M276" i="8"/>
  <c r="N276" i="8"/>
  <c r="K277" i="8"/>
  <c r="I277" i="8"/>
  <c r="J277" i="8"/>
  <c r="L277" i="8"/>
  <c r="M277" i="8"/>
  <c r="N277" i="8"/>
  <c r="K278" i="8"/>
  <c r="I278" i="8"/>
  <c r="J278" i="8"/>
  <c r="L278" i="8"/>
  <c r="M278" i="8"/>
  <c r="N278" i="8"/>
  <c r="K279" i="8"/>
  <c r="I279" i="8"/>
  <c r="J279" i="8"/>
  <c r="L279" i="8"/>
  <c r="M279" i="8"/>
  <c r="N279" i="8"/>
  <c r="K280" i="8"/>
  <c r="I280" i="8"/>
  <c r="J280" i="8"/>
  <c r="L280" i="8"/>
  <c r="M280" i="8"/>
  <c r="N280" i="8"/>
  <c r="K281" i="8"/>
  <c r="I281" i="8"/>
  <c r="J281" i="8"/>
  <c r="L281" i="8"/>
  <c r="M281" i="8"/>
  <c r="N281" i="8"/>
  <c r="K282" i="8"/>
  <c r="I282" i="8"/>
  <c r="J282" i="8"/>
  <c r="L282" i="8"/>
  <c r="M282" i="8"/>
  <c r="N282" i="8"/>
  <c r="K283" i="8"/>
  <c r="I283" i="8"/>
  <c r="J283" i="8"/>
  <c r="L283" i="8"/>
  <c r="M283" i="8"/>
  <c r="N283" i="8"/>
  <c r="K284" i="8"/>
  <c r="I284" i="8"/>
  <c r="J284" i="8"/>
  <c r="L284" i="8"/>
  <c r="M284" i="8"/>
  <c r="N284" i="8"/>
  <c r="K285" i="8"/>
  <c r="I285" i="8"/>
  <c r="J285" i="8"/>
  <c r="L285" i="8"/>
  <c r="M285" i="8"/>
  <c r="N285" i="8"/>
  <c r="K286" i="8"/>
  <c r="I286" i="8"/>
  <c r="J286" i="8"/>
  <c r="L286" i="8"/>
  <c r="M286" i="8"/>
  <c r="N286" i="8"/>
  <c r="K287" i="8"/>
  <c r="I287" i="8"/>
  <c r="J287" i="8"/>
  <c r="L287" i="8"/>
  <c r="M287" i="8"/>
  <c r="N287" i="8"/>
  <c r="K288" i="8"/>
  <c r="I288" i="8"/>
  <c r="J288" i="8"/>
  <c r="L288" i="8"/>
  <c r="M288" i="8"/>
  <c r="N288" i="8"/>
  <c r="K289" i="8"/>
  <c r="I289" i="8"/>
  <c r="J289" i="8"/>
  <c r="L289" i="8"/>
  <c r="M289" i="8"/>
  <c r="N289" i="8"/>
  <c r="K290" i="8"/>
  <c r="I290" i="8"/>
  <c r="J290" i="8"/>
  <c r="L290" i="8"/>
  <c r="M290" i="8"/>
  <c r="N290" i="8"/>
  <c r="K291" i="8"/>
  <c r="I291" i="8"/>
  <c r="J291" i="8"/>
  <c r="L291" i="8"/>
  <c r="M291" i="8"/>
  <c r="N291" i="8"/>
  <c r="K292" i="8"/>
  <c r="I292" i="8"/>
  <c r="J292" i="8"/>
  <c r="L292" i="8"/>
  <c r="M292" i="8"/>
  <c r="N292" i="8"/>
  <c r="K293" i="8"/>
  <c r="I293" i="8"/>
  <c r="J293" i="8"/>
  <c r="L293" i="8"/>
  <c r="M293" i="8"/>
  <c r="N293" i="8"/>
  <c r="K294" i="8"/>
  <c r="I294" i="8"/>
  <c r="J294" i="8"/>
  <c r="L294" i="8"/>
  <c r="M294" i="8"/>
  <c r="N294" i="8"/>
  <c r="K295" i="8"/>
  <c r="I295" i="8"/>
  <c r="J295" i="8"/>
  <c r="L295" i="8"/>
  <c r="M295" i="8"/>
  <c r="N295" i="8"/>
  <c r="K296" i="8"/>
  <c r="I296" i="8"/>
  <c r="J296" i="8"/>
  <c r="L296" i="8"/>
  <c r="M296" i="8"/>
  <c r="N296" i="8"/>
  <c r="K297" i="8"/>
  <c r="I297" i="8"/>
  <c r="J297" i="8"/>
  <c r="L297" i="8"/>
  <c r="M297" i="8"/>
  <c r="N297" i="8"/>
  <c r="K298" i="8"/>
  <c r="I298" i="8"/>
  <c r="J298" i="8"/>
  <c r="L298" i="8"/>
  <c r="M298" i="8"/>
  <c r="N298" i="8"/>
  <c r="K299" i="8"/>
  <c r="I299" i="8"/>
  <c r="J299" i="8"/>
  <c r="L299" i="8"/>
  <c r="M299" i="8"/>
  <c r="N299" i="8"/>
  <c r="K300" i="8"/>
  <c r="I300" i="8"/>
  <c r="J300" i="8"/>
  <c r="L300" i="8"/>
  <c r="M300" i="8"/>
  <c r="N300" i="8"/>
  <c r="K301" i="8"/>
  <c r="I301" i="8"/>
  <c r="J301" i="8"/>
  <c r="L301" i="8"/>
  <c r="M301" i="8"/>
  <c r="N301" i="8"/>
  <c r="K302" i="8"/>
  <c r="I302" i="8"/>
  <c r="J302" i="8"/>
  <c r="L302" i="8"/>
  <c r="M302" i="8"/>
  <c r="N302" i="8"/>
  <c r="K303" i="8"/>
  <c r="I303" i="8"/>
  <c r="J303" i="8"/>
  <c r="L303" i="8"/>
  <c r="M303" i="8"/>
  <c r="N303" i="8"/>
  <c r="K304" i="8"/>
  <c r="I304" i="8"/>
  <c r="J304" i="8"/>
  <c r="L304" i="8"/>
  <c r="M304" i="8"/>
  <c r="N304" i="8"/>
  <c r="K305" i="8"/>
  <c r="I305" i="8"/>
  <c r="J305" i="8"/>
  <c r="L305" i="8"/>
  <c r="M305" i="8"/>
  <c r="N305" i="8"/>
  <c r="K306" i="8"/>
  <c r="I306" i="8"/>
  <c r="J306" i="8"/>
  <c r="L306" i="8"/>
  <c r="M306" i="8"/>
  <c r="N306" i="8"/>
  <c r="K307" i="8"/>
  <c r="I307" i="8"/>
  <c r="J307" i="8"/>
  <c r="L307" i="8"/>
  <c r="M307" i="8"/>
  <c r="N307" i="8"/>
  <c r="K308" i="8"/>
  <c r="I308" i="8"/>
  <c r="J308" i="8"/>
  <c r="L308" i="8"/>
  <c r="M308" i="8"/>
  <c r="N308" i="8"/>
  <c r="K309" i="8"/>
  <c r="I309" i="8"/>
  <c r="J309" i="8"/>
  <c r="L309" i="8"/>
  <c r="M309" i="8"/>
  <c r="N309" i="8"/>
  <c r="K310" i="8"/>
  <c r="I310" i="8"/>
  <c r="J310" i="8"/>
  <c r="L310" i="8"/>
  <c r="M310" i="8"/>
  <c r="N310" i="8"/>
  <c r="K311" i="8"/>
  <c r="I311" i="8"/>
  <c r="J311" i="8"/>
  <c r="L311" i="8"/>
  <c r="M311" i="8"/>
  <c r="N311" i="8"/>
  <c r="K312" i="8"/>
  <c r="I312" i="8"/>
  <c r="J312" i="8"/>
  <c r="L312" i="8"/>
  <c r="M312" i="8"/>
  <c r="N312" i="8"/>
  <c r="K313" i="8"/>
  <c r="I313" i="8"/>
  <c r="J313" i="8"/>
  <c r="L313" i="8"/>
  <c r="M313" i="8"/>
  <c r="N313" i="8"/>
  <c r="K314" i="8"/>
  <c r="I314" i="8"/>
  <c r="J314" i="8"/>
  <c r="L314" i="8"/>
  <c r="M314" i="8"/>
  <c r="N314" i="8"/>
  <c r="K315" i="8"/>
  <c r="I315" i="8"/>
  <c r="J315" i="8"/>
  <c r="L315" i="8"/>
  <c r="M315" i="8"/>
  <c r="N315" i="8"/>
  <c r="K316" i="8"/>
  <c r="I316" i="8"/>
  <c r="J316" i="8"/>
  <c r="L316" i="8"/>
  <c r="M316" i="8"/>
  <c r="N316" i="8"/>
  <c r="K317" i="8"/>
  <c r="I317" i="8"/>
  <c r="J317" i="8"/>
  <c r="L317" i="8"/>
  <c r="M317" i="8"/>
  <c r="N317" i="8"/>
  <c r="K318" i="8"/>
  <c r="I318" i="8"/>
  <c r="J318" i="8"/>
  <c r="L318" i="8"/>
  <c r="M318" i="8"/>
  <c r="N318" i="8"/>
  <c r="K319" i="8"/>
  <c r="I319" i="8"/>
  <c r="J319" i="8"/>
  <c r="L319" i="8"/>
  <c r="M319" i="8"/>
  <c r="N319" i="8"/>
  <c r="K320" i="8"/>
  <c r="I320" i="8"/>
  <c r="J320" i="8"/>
  <c r="L320" i="8"/>
  <c r="M320" i="8"/>
  <c r="N320" i="8"/>
  <c r="K321" i="8"/>
  <c r="I321" i="8"/>
  <c r="J321" i="8"/>
  <c r="L321" i="8"/>
  <c r="M321" i="8"/>
  <c r="N321" i="8"/>
  <c r="K322" i="8"/>
  <c r="I322" i="8"/>
  <c r="J322" i="8"/>
  <c r="L322" i="8"/>
  <c r="M322" i="8"/>
  <c r="N322" i="8"/>
  <c r="K323" i="8"/>
  <c r="I323" i="8"/>
  <c r="J323" i="8"/>
  <c r="L323" i="8"/>
  <c r="M323" i="8"/>
  <c r="N323" i="8"/>
  <c r="K324" i="8"/>
  <c r="I324" i="8"/>
  <c r="J324" i="8"/>
  <c r="L324" i="8"/>
  <c r="M324" i="8"/>
  <c r="N324" i="8"/>
  <c r="K325" i="8"/>
  <c r="I325" i="8"/>
  <c r="J325" i="8"/>
  <c r="L325" i="8"/>
  <c r="M325" i="8"/>
  <c r="N325" i="8"/>
  <c r="K326" i="8"/>
  <c r="I326" i="8"/>
  <c r="J326" i="8"/>
  <c r="L326" i="8"/>
  <c r="M326" i="8"/>
  <c r="N326" i="8"/>
  <c r="K327" i="8"/>
  <c r="I327" i="8"/>
  <c r="J327" i="8"/>
  <c r="L327" i="8"/>
  <c r="M327" i="8"/>
  <c r="N327" i="8"/>
  <c r="K328" i="8"/>
  <c r="I328" i="8"/>
  <c r="J328" i="8"/>
  <c r="L328" i="8"/>
  <c r="M328" i="8"/>
  <c r="N328" i="8"/>
  <c r="K329" i="8"/>
  <c r="I329" i="8"/>
  <c r="J329" i="8"/>
  <c r="L329" i="8"/>
  <c r="M329" i="8"/>
  <c r="N329" i="8"/>
  <c r="K330" i="8"/>
  <c r="I330" i="8"/>
  <c r="J330" i="8"/>
  <c r="L330" i="8"/>
  <c r="M330" i="8"/>
  <c r="N330" i="8"/>
  <c r="K331" i="8"/>
  <c r="I331" i="8"/>
  <c r="J331" i="8"/>
  <c r="L331" i="8"/>
  <c r="M331" i="8"/>
  <c r="N331" i="8"/>
  <c r="K332" i="8"/>
  <c r="I332" i="8"/>
  <c r="J332" i="8"/>
  <c r="L332" i="8"/>
  <c r="M332" i="8"/>
  <c r="N332" i="8"/>
  <c r="K333" i="8"/>
  <c r="I333" i="8"/>
  <c r="J333" i="8"/>
  <c r="L333" i="8"/>
  <c r="M333" i="8"/>
  <c r="N333" i="8"/>
  <c r="K334" i="8"/>
  <c r="I334" i="8"/>
  <c r="J334" i="8"/>
  <c r="L334" i="8"/>
  <c r="M334" i="8"/>
  <c r="N334" i="8"/>
  <c r="K335" i="8"/>
  <c r="I335" i="8"/>
  <c r="J335" i="8"/>
  <c r="L335" i="8"/>
  <c r="M335" i="8"/>
  <c r="N335" i="8"/>
  <c r="K336" i="8"/>
  <c r="I336" i="8"/>
  <c r="J336" i="8"/>
  <c r="L336" i="8"/>
  <c r="M336" i="8"/>
  <c r="N336" i="8"/>
  <c r="K337" i="8"/>
  <c r="I337" i="8"/>
  <c r="J337" i="8"/>
  <c r="L337" i="8"/>
  <c r="M337" i="8"/>
  <c r="N337" i="8"/>
  <c r="K338" i="8"/>
  <c r="I338" i="8"/>
  <c r="J338" i="8"/>
  <c r="L338" i="8"/>
  <c r="M338" i="8"/>
  <c r="N338" i="8"/>
  <c r="K339" i="8"/>
  <c r="I339" i="8"/>
  <c r="J339" i="8"/>
  <c r="L339" i="8"/>
  <c r="M339" i="8"/>
  <c r="N339" i="8"/>
  <c r="K340" i="8"/>
  <c r="I340" i="8"/>
  <c r="J340" i="8"/>
  <c r="L340" i="8"/>
  <c r="M340" i="8"/>
  <c r="N340" i="8"/>
  <c r="K341" i="8"/>
  <c r="I341" i="8"/>
  <c r="J341" i="8"/>
  <c r="L341" i="8"/>
  <c r="M341" i="8"/>
  <c r="N341" i="8"/>
  <c r="K342" i="8"/>
  <c r="I342" i="8"/>
  <c r="J342" i="8"/>
  <c r="L342" i="8"/>
  <c r="M342" i="8"/>
  <c r="N342" i="8"/>
  <c r="K343" i="8"/>
  <c r="I343" i="8"/>
  <c r="J343" i="8"/>
  <c r="L343" i="8"/>
  <c r="M343" i="8"/>
  <c r="N343" i="8"/>
  <c r="K344" i="8"/>
  <c r="I344" i="8"/>
  <c r="J344" i="8"/>
  <c r="L344" i="8"/>
  <c r="M344" i="8"/>
  <c r="N344" i="8"/>
  <c r="K345" i="8"/>
  <c r="I345" i="8"/>
  <c r="J345" i="8"/>
  <c r="L345" i="8"/>
  <c r="M345" i="8"/>
  <c r="N345" i="8"/>
  <c r="K346" i="8"/>
  <c r="I346" i="8"/>
  <c r="J346" i="8"/>
  <c r="L346" i="8"/>
  <c r="M346" i="8"/>
  <c r="N346" i="8"/>
  <c r="K347" i="8"/>
  <c r="I347" i="8"/>
  <c r="J347" i="8"/>
  <c r="L347" i="8"/>
  <c r="M347" i="8"/>
  <c r="N347" i="8"/>
  <c r="K348" i="8"/>
  <c r="I348" i="8"/>
  <c r="J348" i="8"/>
  <c r="L348" i="8"/>
  <c r="M348" i="8"/>
  <c r="N348" i="8"/>
  <c r="K349" i="8"/>
  <c r="I349" i="8"/>
  <c r="J349" i="8"/>
  <c r="L349" i="8"/>
  <c r="M349" i="8"/>
  <c r="N349" i="8"/>
  <c r="K350" i="8"/>
  <c r="I350" i="8"/>
  <c r="J350" i="8"/>
  <c r="L350" i="8"/>
  <c r="M350" i="8"/>
  <c r="N350" i="8"/>
  <c r="K351" i="8"/>
  <c r="I351" i="8"/>
  <c r="J351" i="8"/>
  <c r="L351" i="8"/>
  <c r="M351" i="8"/>
  <c r="N351" i="8"/>
  <c r="K352" i="8"/>
  <c r="I352" i="8"/>
  <c r="J352" i="8"/>
  <c r="L352" i="8"/>
  <c r="M352" i="8"/>
  <c r="N352" i="8"/>
  <c r="K353" i="8"/>
  <c r="I353" i="8"/>
  <c r="J353" i="8"/>
  <c r="L353" i="8"/>
  <c r="M353" i="8"/>
  <c r="N353" i="8"/>
  <c r="K354" i="8"/>
  <c r="I354" i="8"/>
  <c r="J354" i="8"/>
  <c r="L354" i="8"/>
  <c r="M354" i="8"/>
  <c r="N354" i="8"/>
  <c r="K355" i="8"/>
  <c r="I355" i="8"/>
  <c r="J355" i="8"/>
  <c r="L355" i="8"/>
  <c r="M355" i="8"/>
  <c r="N355" i="8"/>
  <c r="K356" i="8"/>
  <c r="I356" i="8"/>
  <c r="J356" i="8"/>
  <c r="L356" i="8"/>
  <c r="M356" i="8"/>
  <c r="N356" i="8"/>
  <c r="K357" i="8"/>
  <c r="I357" i="8"/>
  <c r="J357" i="8"/>
  <c r="L357" i="8"/>
  <c r="M357" i="8"/>
  <c r="N357" i="8"/>
  <c r="K358" i="8"/>
  <c r="I358" i="8"/>
  <c r="J358" i="8"/>
  <c r="L358" i="8"/>
  <c r="M358" i="8"/>
  <c r="N358" i="8"/>
  <c r="K359" i="8"/>
  <c r="I359" i="8"/>
  <c r="J359" i="8"/>
  <c r="L359" i="8"/>
  <c r="M359" i="8"/>
  <c r="N359" i="8"/>
  <c r="K360" i="8"/>
  <c r="I360" i="8"/>
  <c r="J360" i="8"/>
  <c r="L360" i="8"/>
  <c r="M360" i="8"/>
  <c r="N360" i="8"/>
  <c r="K361" i="8"/>
  <c r="I361" i="8"/>
  <c r="J361" i="8"/>
  <c r="L361" i="8"/>
  <c r="M361" i="8"/>
  <c r="N361" i="8"/>
  <c r="K362" i="8"/>
  <c r="I362" i="8"/>
  <c r="J362" i="8"/>
  <c r="L362" i="8"/>
  <c r="M362" i="8"/>
  <c r="N362" i="8"/>
  <c r="K363" i="8"/>
  <c r="I363" i="8"/>
  <c r="J363" i="8"/>
  <c r="L363" i="8"/>
  <c r="M363" i="8"/>
  <c r="N363" i="8"/>
  <c r="K364" i="8"/>
  <c r="I364" i="8"/>
  <c r="J364" i="8"/>
  <c r="L364" i="8"/>
  <c r="M364" i="8"/>
  <c r="N364" i="8"/>
  <c r="K365" i="8"/>
  <c r="I365" i="8"/>
  <c r="J365" i="8"/>
  <c r="L365" i="8"/>
  <c r="M365" i="8"/>
  <c r="N365" i="8"/>
  <c r="K366" i="8"/>
  <c r="I366" i="8"/>
  <c r="J366" i="8"/>
  <c r="L366" i="8"/>
  <c r="M366" i="8"/>
  <c r="N366" i="8"/>
  <c r="K367" i="8"/>
  <c r="I367" i="8"/>
  <c r="J367" i="8"/>
  <c r="L367" i="8"/>
  <c r="M367" i="8"/>
  <c r="N367" i="8"/>
  <c r="K368" i="8"/>
  <c r="I368" i="8"/>
  <c r="J368" i="8"/>
  <c r="L368" i="8"/>
  <c r="M368" i="8"/>
  <c r="N368" i="8"/>
  <c r="K369" i="8"/>
  <c r="I369" i="8"/>
  <c r="J369" i="8"/>
  <c r="L369" i="8"/>
  <c r="M369" i="8"/>
  <c r="N369" i="8"/>
  <c r="K370" i="8"/>
  <c r="I370" i="8"/>
  <c r="J370" i="8"/>
  <c r="L370" i="8"/>
  <c r="M370" i="8"/>
  <c r="N370" i="8"/>
  <c r="K371" i="8"/>
  <c r="I371" i="8"/>
  <c r="J371" i="8"/>
  <c r="L371" i="8"/>
  <c r="M371" i="8"/>
  <c r="N371" i="8"/>
  <c r="K372" i="8"/>
  <c r="I372" i="8"/>
  <c r="J372" i="8"/>
  <c r="L372" i="8"/>
  <c r="M372" i="8"/>
  <c r="N372" i="8"/>
  <c r="K373" i="8"/>
  <c r="I373" i="8"/>
  <c r="J373" i="8"/>
  <c r="L373" i="8"/>
  <c r="M373" i="8"/>
  <c r="N373" i="8"/>
  <c r="K374" i="8"/>
  <c r="I374" i="8"/>
  <c r="J374" i="8"/>
  <c r="L374" i="8"/>
  <c r="M374" i="8"/>
  <c r="N374" i="8"/>
  <c r="K375" i="8"/>
  <c r="I375" i="8"/>
  <c r="J375" i="8"/>
  <c r="L375" i="8"/>
  <c r="M375" i="8"/>
  <c r="N375" i="8"/>
  <c r="K376" i="8"/>
  <c r="I376" i="8"/>
  <c r="J376" i="8"/>
  <c r="L376" i="8"/>
  <c r="M376" i="8"/>
  <c r="N376" i="8"/>
  <c r="K377" i="8"/>
  <c r="I377" i="8"/>
  <c r="J377" i="8"/>
  <c r="L377" i="8"/>
  <c r="M377" i="8"/>
  <c r="N377" i="8"/>
  <c r="K378" i="8"/>
  <c r="I378" i="8"/>
  <c r="J378" i="8"/>
  <c r="L378" i="8"/>
  <c r="M378" i="8"/>
  <c r="N378" i="8"/>
  <c r="K379" i="8"/>
  <c r="I379" i="8"/>
  <c r="J379" i="8"/>
  <c r="L379" i="8"/>
  <c r="M379" i="8"/>
  <c r="N379" i="8"/>
  <c r="K380" i="8"/>
  <c r="I380" i="8"/>
  <c r="J380" i="8"/>
  <c r="L380" i="8"/>
  <c r="M380" i="8"/>
  <c r="N380" i="8"/>
  <c r="K381" i="8"/>
  <c r="I381" i="8"/>
  <c r="J381" i="8"/>
  <c r="L381" i="8"/>
  <c r="M381" i="8"/>
  <c r="N381" i="8"/>
  <c r="K382" i="8"/>
  <c r="I382" i="8"/>
  <c r="J382" i="8"/>
  <c r="L382" i="8"/>
  <c r="M382" i="8"/>
  <c r="N382" i="8"/>
  <c r="K383" i="8"/>
  <c r="I383" i="8"/>
  <c r="J383" i="8"/>
  <c r="L383" i="8"/>
  <c r="M383" i="8"/>
  <c r="N383" i="8"/>
  <c r="K384" i="8"/>
  <c r="I384" i="8"/>
  <c r="J384" i="8"/>
  <c r="L384" i="8"/>
  <c r="M384" i="8"/>
  <c r="N384" i="8"/>
  <c r="K385" i="8"/>
  <c r="I385" i="8"/>
  <c r="J385" i="8"/>
  <c r="L385" i="8"/>
  <c r="M385" i="8"/>
  <c r="N385" i="8"/>
  <c r="K386" i="8"/>
  <c r="I386" i="8"/>
  <c r="J386" i="8"/>
  <c r="L386" i="8"/>
  <c r="M386" i="8"/>
  <c r="N386" i="8"/>
  <c r="K387" i="8"/>
  <c r="I387" i="8"/>
  <c r="J387" i="8"/>
  <c r="L387" i="8"/>
  <c r="M387" i="8"/>
  <c r="N387" i="8"/>
  <c r="K388" i="8"/>
  <c r="I388" i="8"/>
  <c r="J388" i="8"/>
  <c r="L388" i="8"/>
  <c r="M388" i="8"/>
  <c r="N388" i="8"/>
  <c r="K389" i="8"/>
  <c r="I389" i="8"/>
  <c r="J389" i="8"/>
  <c r="L389" i="8"/>
  <c r="M389" i="8"/>
  <c r="N389" i="8"/>
  <c r="K390" i="8"/>
  <c r="I390" i="8"/>
  <c r="J390" i="8"/>
  <c r="L390" i="8"/>
  <c r="M390" i="8"/>
  <c r="N390" i="8"/>
  <c r="K391" i="8"/>
  <c r="I391" i="8"/>
  <c r="J391" i="8"/>
  <c r="L391" i="8"/>
  <c r="M391" i="8"/>
  <c r="N391" i="8"/>
  <c r="K392" i="8"/>
  <c r="I392" i="8"/>
  <c r="J392" i="8"/>
  <c r="L392" i="8"/>
  <c r="M392" i="8"/>
  <c r="N392" i="8"/>
  <c r="K393" i="8"/>
  <c r="I393" i="8"/>
  <c r="J393" i="8"/>
  <c r="L393" i="8"/>
  <c r="M393" i="8"/>
  <c r="N393" i="8"/>
  <c r="K394" i="8"/>
  <c r="I394" i="8"/>
  <c r="J394" i="8"/>
  <c r="L394" i="8"/>
  <c r="M394" i="8"/>
  <c r="N394" i="8"/>
  <c r="K395" i="8"/>
  <c r="I395" i="8"/>
  <c r="J395" i="8"/>
  <c r="L395" i="8"/>
  <c r="M395" i="8"/>
  <c r="N395" i="8"/>
  <c r="K396" i="8"/>
  <c r="I396" i="8"/>
  <c r="J396" i="8"/>
  <c r="L396" i="8"/>
  <c r="M396" i="8"/>
  <c r="N396" i="8"/>
  <c r="K397" i="8"/>
  <c r="I397" i="8"/>
  <c r="J397" i="8"/>
  <c r="L397" i="8"/>
  <c r="M397" i="8"/>
  <c r="N397" i="8"/>
  <c r="K398" i="8"/>
  <c r="I398" i="8"/>
  <c r="J398" i="8"/>
  <c r="L398" i="8"/>
  <c r="M398" i="8"/>
  <c r="N398" i="8"/>
  <c r="K399" i="8"/>
  <c r="I399" i="8"/>
  <c r="J399" i="8"/>
  <c r="L399" i="8"/>
  <c r="M399" i="8"/>
  <c r="N399" i="8"/>
  <c r="K400" i="8"/>
  <c r="I400" i="8"/>
  <c r="J400" i="8"/>
  <c r="L400" i="8"/>
  <c r="M400" i="8"/>
  <c r="N400" i="8"/>
  <c r="K401" i="8"/>
  <c r="I401" i="8"/>
  <c r="J401" i="8"/>
  <c r="L401" i="8"/>
  <c r="M401" i="8"/>
  <c r="N401" i="8"/>
  <c r="K402" i="8"/>
  <c r="I402" i="8"/>
  <c r="J402" i="8"/>
  <c r="L402" i="8"/>
  <c r="M402" i="8"/>
  <c r="N402" i="8"/>
  <c r="K403" i="8"/>
  <c r="I403" i="8"/>
  <c r="J403" i="8"/>
  <c r="L403" i="8"/>
  <c r="M403" i="8"/>
  <c r="N403" i="8"/>
  <c r="K404" i="8"/>
  <c r="I404" i="8"/>
  <c r="J404" i="8"/>
  <c r="L404" i="8"/>
  <c r="M404" i="8"/>
  <c r="N404" i="8"/>
  <c r="K405" i="8"/>
  <c r="I405" i="8"/>
  <c r="J405" i="8"/>
  <c r="L405" i="8"/>
  <c r="M405" i="8"/>
  <c r="N405" i="8"/>
  <c r="K406" i="8"/>
  <c r="I406" i="8"/>
  <c r="J406" i="8"/>
  <c r="L406" i="8"/>
  <c r="M406" i="8"/>
  <c r="N406" i="8"/>
  <c r="K407" i="8"/>
  <c r="I407" i="8"/>
  <c r="J407" i="8"/>
  <c r="L407" i="8"/>
  <c r="M407" i="8"/>
  <c r="N407" i="8"/>
  <c r="K408" i="8"/>
  <c r="I408" i="8"/>
  <c r="J408" i="8"/>
  <c r="L408" i="8"/>
  <c r="M408" i="8"/>
  <c r="N408" i="8"/>
  <c r="K409" i="8"/>
  <c r="I409" i="8"/>
  <c r="J409" i="8"/>
  <c r="L409" i="8"/>
  <c r="M409" i="8"/>
  <c r="N409" i="8"/>
  <c r="K410" i="8"/>
  <c r="I410" i="8"/>
  <c r="J410" i="8"/>
  <c r="L410" i="8"/>
  <c r="M410" i="8"/>
  <c r="N410" i="8"/>
  <c r="K411" i="8"/>
  <c r="I411" i="8"/>
  <c r="J411" i="8"/>
  <c r="L411" i="8"/>
  <c r="M411" i="8"/>
  <c r="N411" i="8"/>
  <c r="K412" i="8"/>
  <c r="I412" i="8"/>
  <c r="J412" i="8"/>
  <c r="L412" i="8"/>
  <c r="M412" i="8"/>
  <c r="N412" i="8"/>
  <c r="K413" i="8"/>
  <c r="I413" i="8"/>
  <c r="J413" i="8"/>
  <c r="L413" i="8"/>
  <c r="M413" i="8"/>
  <c r="N413" i="8"/>
  <c r="K414" i="8"/>
  <c r="I414" i="8"/>
  <c r="J414" i="8"/>
  <c r="L414" i="8"/>
  <c r="M414" i="8"/>
  <c r="N414" i="8"/>
  <c r="K415" i="8"/>
  <c r="I415" i="8"/>
  <c r="J415" i="8"/>
  <c r="L415" i="8"/>
  <c r="M415" i="8"/>
  <c r="N415" i="8"/>
  <c r="K416" i="8"/>
  <c r="I416" i="8"/>
  <c r="J416" i="8"/>
  <c r="L416" i="8"/>
  <c r="M416" i="8"/>
  <c r="N416" i="8"/>
  <c r="K417" i="8"/>
  <c r="I417" i="8"/>
  <c r="J417" i="8"/>
  <c r="L417" i="8"/>
  <c r="M417" i="8"/>
  <c r="N417" i="8"/>
  <c r="K418" i="8"/>
  <c r="I418" i="8"/>
  <c r="J418" i="8"/>
  <c r="L418" i="8"/>
  <c r="M418" i="8"/>
  <c r="N418" i="8"/>
  <c r="K419" i="8"/>
  <c r="I419" i="8"/>
  <c r="J419" i="8"/>
  <c r="L419" i="8"/>
  <c r="M419" i="8"/>
  <c r="N419" i="8"/>
  <c r="K420" i="8"/>
  <c r="I420" i="8"/>
  <c r="J420" i="8"/>
  <c r="L420" i="8"/>
  <c r="M420" i="8"/>
  <c r="N420" i="8"/>
  <c r="K421" i="8"/>
  <c r="I421" i="8"/>
  <c r="J421" i="8"/>
  <c r="L421" i="8"/>
  <c r="M421" i="8"/>
  <c r="N421" i="8"/>
  <c r="K422" i="8"/>
  <c r="I422" i="8"/>
  <c r="J422" i="8"/>
  <c r="L422" i="8"/>
  <c r="M422" i="8"/>
  <c r="N422" i="8"/>
  <c r="K423" i="8"/>
  <c r="I423" i="8"/>
  <c r="J423" i="8"/>
  <c r="L423" i="8"/>
  <c r="M423" i="8"/>
  <c r="N423" i="8"/>
  <c r="K424" i="8"/>
  <c r="I424" i="8"/>
  <c r="J424" i="8"/>
  <c r="L424" i="8"/>
  <c r="M424" i="8"/>
  <c r="N424" i="8"/>
  <c r="K425" i="8"/>
  <c r="I425" i="8"/>
  <c r="J425" i="8"/>
  <c r="L425" i="8"/>
  <c r="M425" i="8"/>
  <c r="N425" i="8"/>
  <c r="K426" i="8"/>
  <c r="I426" i="8"/>
  <c r="J426" i="8"/>
  <c r="L426" i="8"/>
  <c r="M426" i="8"/>
  <c r="N426" i="8"/>
  <c r="K427" i="8"/>
  <c r="I427" i="8"/>
  <c r="J427" i="8"/>
  <c r="L427" i="8"/>
  <c r="M427" i="8"/>
  <c r="N427" i="8"/>
  <c r="K428" i="8"/>
  <c r="I428" i="8"/>
  <c r="J428" i="8"/>
  <c r="L428" i="8"/>
  <c r="M428" i="8"/>
  <c r="N428" i="8"/>
  <c r="K429" i="8"/>
  <c r="I429" i="8"/>
  <c r="J429" i="8"/>
  <c r="L429" i="8"/>
  <c r="M429" i="8"/>
  <c r="N429" i="8"/>
  <c r="K430" i="8"/>
  <c r="I430" i="8"/>
  <c r="J430" i="8"/>
  <c r="L430" i="8"/>
  <c r="M430" i="8"/>
  <c r="N430" i="8"/>
  <c r="K431" i="8"/>
  <c r="I431" i="8"/>
  <c r="J431" i="8"/>
  <c r="L431" i="8"/>
  <c r="M431" i="8"/>
  <c r="N431" i="8"/>
  <c r="K432" i="8"/>
  <c r="I432" i="8"/>
  <c r="J432" i="8"/>
  <c r="L432" i="8"/>
  <c r="M432" i="8"/>
  <c r="N432" i="8"/>
  <c r="K433" i="8"/>
  <c r="I433" i="8"/>
  <c r="J433" i="8"/>
  <c r="L433" i="8"/>
  <c r="M433" i="8"/>
  <c r="N433" i="8"/>
  <c r="K434" i="8"/>
  <c r="I434" i="8"/>
  <c r="J434" i="8"/>
  <c r="L434" i="8"/>
  <c r="M434" i="8"/>
  <c r="N434" i="8"/>
  <c r="K435" i="8"/>
  <c r="I435" i="8"/>
  <c r="J435" i="8"/>
  <c r="L435" i="8"/>
  <c r="M435" i="8"/>
  <c r="N435" i="8"/>
  <c r="K436" i="8"/>
  <c r="I436" i="8"/>
  <c r="J436" i="8"/>
  <c r="L436" i="8"/>
  <c r="M436" i="8"/>
  <c r="N436" i="8"/>
  <c r="K437" i="8"/>
  <c r="I437" i="8"/>
  <c r="J437" i="8"/>
  <c r="L437" i="8"/>
  <c r="M437" i="8"/>
  <c r="N437" i="8"/>
  <c r="K438" i="8"/>
  <c r="I438" i="8"/>
  <c r="J438" i="8"/>
  <c r="L438" i="8"/>
  <c r="M438" i="8"/>
  <c r="N438" i="8"/>
  <c r="K439" i="8"/>
  <c r="I439" i="8"/>
  <c r="J439" i="8"/>
  <c r="L439" i="8"/>
  <c r="M439" i="8"/>
  <c r="N439" i="8"/>
  <c r="K440" i="8"/>
  <c r="I440" i="8"/>
  <c r="J440" i="8"/>
  <c r="L440" i="8"/>
  <c r="M440" i="8"/>
  <c r="N440" i="8"/>
  <c r="K441" i="8"/>
  <c r="I441" i="8"/>
  <c r="J441" i="8"/>
  <c r="L441" i="8"/>
  <c r="M441" i="8"/>
  <c r="N441" i="8"/>
  <c r="K442" i="8"/>
  <c r="I442" i="8"/>
  <c r="J442" i="8"/>
  <c r="L442" i="8"/>
  <c r="M442" i="8"/>
  <c r="N442" i="8"/>
  <c r="K443" i="8"/>
  <c r="I443" i="8"/>
  <c r="J443" i="8"/>
  <c r="L443" i="8"/>
  <c r="M443" i="8"/>
  <c r="N443" i="8"/>
  <c r="K444" i="8"/>
  <c r="I444" i="8"/>
  <c r="J444" i="8"/>
  <c r="L444" i="8"/>
  <c r="M444" i="8"/>
  <c r="N444" i="8"/>
  <c r="K445" i="8"/>
  <c r="I445" i="8"/>
  <c r="J445" i="8"/>
  <c r="L445" i="8"/>
  <c r="M445" i="8"/>
  <c r="N445" i="8"/>
  <c r="K446" i="8"/>
  <c r="I446" i="8"/>
  <c r="J446" i="8"/>
  <c r="L446" i="8"/>
  <c r="M446" i="8"/>
  <c r="N446" i="8"/>
  <c r="K447" i="8"/>
  <c r="I447" i="8"/>
  <c r="J447" i="8"/>
  <c r="L447" i="8"/>
  <c r="M447" i="8"/>
  <c r="N447" i="8"/>
  <c r="K448" i="8"/>
  <c r="I448" i="8"/>
  <c r="J448" i="8"/>
  <c r="L448" i="8"/>
  <c r="M448" i="8"/>
  <c r="N448" i="8"/>
  <c r="K449" i="8"/>
  <c r="I449" i="8"/>
  <c r="J449" i="8"/>
  <c r="L449" i="8"/>
  <c r="M449" i="8"/>
  <c r="N449" i="8"/>
  <c r="K450" i="8"/>
  <c r="I450" i="8"/>
  <c r="J450" i="8"/>
  <c r="L450" i="8"/>
  <c r="M450" i="8"/>
  <c r="N450" i="8"/>
  <c r="K451" i="8"/>
  <c r="I451" i="8"/>
  <c r="J451" i="8"/>
  <c r="L451" i="8"/>
  <c r="M451" i="8"/>
  <c r="N451" i="8"/>
  <c r="K452" i="8"/>
  <c r="I452" i="8"/>
  <c r="J452" i="8"/>
  <c r="L452" i="8"/>
  <c r="M452" i="8"/>
  <c r="N452" i="8"/>
  <c r="K453" i="8"/>
  <c r="I453" i="8"/>
  <c r="J453" i="8"/>
  <c r="L453" i="8"/>
  <c r="M453" i="8"/>
  <c r="N453" i="8"/>
  <c r="K454" i="8"/>
  <c r="I454" i="8"/>
  <c r="J454" i="8"/>
  <c r="L454" i="8"/>
  <c r="M454" i="8"/>
  <c r="N454" i="8"/>
  <c r="K455" i="8"/>
  <c r="I455" i="8"/>
  <c r="J455" i="8"/>
  <c r="L455" i="8"/>
  <c r="M455" i="8"/>
  <c r="N455" i="8"/>
  <c r="K456" i="8"/>
  <c r="I456" i="8"/>
  <c r="J456" i="8"/>
  <c r="L456" i="8"/>
  <c r="M456" i="8"/>
  <c r="N456" i="8"/>
  <c r="K457" i="8"/>
  <c r="I457" i="8"/>
  <c r="J457" i="8"/>
  <c r="L457" i="8"/>
  <c r="M457" i="8"/>
  <c r="N457" i="8"/>
  <c r="K458" i="8"/>
  <c r="I458" i="8"/>
  <c r="J458" i="8"/>
  <c r="L458" i="8"/>
  <c r="M458" i="8"/>
  <c r="N458" i="8"/>
  <c r="K459" i="8"/>
  <c r="I459" i="8"/>
  <c r="J459" i="8"/>
  <c r="L459" i="8"/>
  <c r="M459" i="8"/>
  <c r="N459" i="8"/>
  <c r="K460" i="8"/>
  <c r="I460" i="8"/>
  <c r="J460" i="8"/>
  <c r="L460" i="8"/>
  <c r="M460" i="8"/>
  <c r="N460" i="8"/>
  <c r="K461" i="8"/>
  <c r="I461" i="8"/>
  <c r="J461" i="8"/>
  <c r="L461" i="8"/>
  <c r="M461" i="8"/>
  <c r="N461" i="8"/>
  <c r="K462" i="8"/>
  <c r="I462" i="8"/>
  <c r="J462" i="8"/>
  <c r="L462" i="8"/>
  <c r="M462" i="8"/>
  <c r="N462" i="8"/>
  <c r="K463" i="8"/>
  <c r="I463" i="8"/>
  <c r="J463" i="8"/>
  <c r="L463" i="8"/>
  <c r="M463" i="8"/>
  <c r="N463" i="8"/>
  <c r="K464" i="8"/>
  <c r="I464" i="8"/>
  <c r="J464" i="8"/>
  <c r="L464" i="8"/>
  <c r="M464" i="8"/>
  <c r="N464" i="8"/>
  <c r="K465" i="8"/>
  <c r="I465" i="8"/>
  <c r="J465" i="8"/>
  <c r="L465" i="8"/>
  <c r="M465" i="8"/>
  <c r="N465" i="8"/>
  <c r="K466" i="8"/>
  <c r="I466" i="8"/>
  <c r="J466" i="8"/>
  <c r="L466" i="8"/>
  <c r="M466" i="8"/>
  <c r="N466" i="8"/>
  <c r="K467" i="8"/>
  <c r="I467" i="8"/>
  <c r="J467" i="8"/>
  <c r="L467" i="8"/>
  <c r="M467" i="8"/>
  <c r="N467" i="8"/>
  <c r="K468" i="8"/>
  <c r="I468" i="8"/>
  <c r="J468" i="8"/>
  <c r="L468" i="8"/>
  <c r="M468" i="8"/>
  <c r="N468" i="8"/>
  <c r="K469" i="8"/>
  <c r="I469" i="8"/>
  <c r="J469" i="8"/>
  <c r="L469" i="8"/>
  <c r="M469" i="8"/>
  <c r="N469" i="8"/>
  <c r="K470" i="8"/>
  <c r="I470" i="8"/>
  <c r="J470" i="8"/>
  <c r="L470" i="8"/>
  <c r="M470" i="8"/>
  <c r="N470" i="8"/>
  <c r="K471" i="8"/>
  <c r="I471" i="8"/>
  <c r="J471" i="8"/>
  <c r="L471" i="8"/>
  <c r="M471" i="8"/>
  <c r="N471" i="8"/>
  <c r="K472" i="8"/>
  <c r="I472" i="8"/>
  <c r="J472" i="8"/>
  <c r="L472" i="8"/>
  <c r="M472" i="8"/>
  <c r="N472" i="8"/>
  <c r="K473" i="8"/>
  <c r="I473" i="8"/>
  <c r="J473" i="8"/>
  <c r="L473" i="8"/>
  <c r="M473" i="8"/>
  <c r="N473" i="8"/>
  <c r="K474" i="8"/>
  <c r="I474" i="8"/>
  <c r="J474" i="8"/>
  <c r="L474" i="8"/>
  <c r="M474" i="8"/>
  <c r="N474" i="8"/>
  <c r="K475" i="8"/>
  <c r="I475" i="8"/>
  <c r="J475" i="8"/>
  <c r="L475" i="8"/>
  <c r="M475" i="8"/>
  <c r="N475" i="8"/>
  <c r="K476" i="8"/>
  <c r="I476" i="8"/>
  <c r="J476" i="8"/>
  <c r="L476" i="8"/>
  <c r="M476" i="8"/>
  <c r="N476" i="8"/>
  <c r="K477" i="8"/>
  <c r="I477" i="8"/>
  <c r="J477" i="8"/>
  <c r="L477" i="8"/>
  <c r="M477" i="8"/>
  <c r="N477" i="8"/>
  <c r="K478" i="8"/>
  <c r="I478" i="8"/>
  <c r="J478" i="8"/>
  <c r="L478" i="8"/>
  <c r="M478" i="8"/>
  <c r="N478" i="8"/>
  <c r="K479" i="8"/>
  <c r="I479" i="8"/>
  <c r="J479" i="8"/>
  <c r="L479" i="8"/>
  <c r="M479" i="8"/>
  <c r="N479" i="8"/>
  <c r="K480" i="8"/>
  <c r="I480" i="8"/>
  <c r="J480" i="8"/>
  <c r="L480" i="8"/>
  <c r="M480" i="8"/>
  <c r="N480" i="8"/>
  <c r="K481" i="8"/>
  <c r="I481" i="8"/>
  <c r="J481" i="8"/>
  <c r="L481" i="8"/>
  <c r="M481" i="8"/>
  <c r="N481" i="8"/>
  <c r="K482" i="8"/>
  <c r="I482" i="8"/>
  <c r="J482" i="8"/>
  <c r="L482" i="8"/>
  <c r="M482" i="8"/>
  <c r="N482" i="8"/>
  <c r="K483" i="8"/>
  <c r="I483" i="8"/>
  <c r="J483" i="8"/>
  <c r="L483" i="8"/>
  <c r="M483" i="8"/>
  <c r="N483" i="8"/>
  <c r="K484" i="8"/>
  <c r="I484" i="8"/>
  <c r="J484" i="8"/>
  <c r="L484" i="8"/>
  <c r="M484" i="8"/>
  <c r="N484" i="8"/>
  <c r="K485" i="8"/>
  <c r="I485" i="8"/>
  <c r="J485" i="8"/>
  <c r="L485" i="8"/>
  <c r="M485" i="8"/>
  <c r="N485" i="8"/>
  <c r="K486" i="8"/>
  <c r="I486" i="8"/>
  <c r="J486" i="8"/>
  <c r="L486" i="8"/>
  <c r="M486" i="8"/>
  <c r="N486" i="8"/>
  <c r="K487" i="8"/>
  <c r="I487" i="8"/>
  <c r="J487" i="8"/>
  <c r="L487" i="8"/>
  <c r="M487" i="8"/>
  <c r="N487" i="8"/>
  <c r="K488" i="8"/>
  <c r="I488" i="8"/>
  <c r="J488" i="8"/>
  <c r="L488" i="8"/>
  <c r="M488" i="8"/>
  <c r="N488" i="8"/>
  <c r="K489" i="8"/>
  <c r="I489" i="8"/>
  <c r="J489" i="8"/>
  <c r="L489" i="8"/>
  <c r="M489" i="8"/>
  <c r="N489" i="8"/>
  <c r="K490" i="8"/>
  <c r="I490" i="8"/>
  <c r="J490" i="8"/>
  <c r="L490" i="8"/>
  <c r="M490" i="8"/>
  <c r="N490" i="8"/>
  <c r="K491" i="8"/>
  <c r="I491" i="8"/>
  <c r="J491" i="8"/>
  <c r="L491" i="8"/>
  <c r="M491" i="8"/>
  <c r="N491" i="8"/>
  <c r="K492" i="8"/>
  <c r="I492" i="8"/>
  <c r="J492" i="8"/>
  <c r="L492" i="8"/>
  <c r="M492" i="8"/>
  <c r="N492" i="8"/>
  <c r="K493" i="8"/>
  <c r="I493" i="8"/>
  <c r="J493" i="8"/>
  <c r="L493" i="8"/>
  <c r="M493" i="8"/>
  <c r="N493" i="8"/>
  <c r="K494" i="8"/>
  <c r="I494" i="8"/>
  <c r="J494" i="8"/>
  <c r="L494" i="8"/>
  <c r="M494" i="8"/>
  <c r="N494" i="8"/>
  <c r="K495" i="8"/>
  <c r="I495" i="8"/>
  <c r="J495" i="8"/>
  <c r="L495" i="8"/>
  <c r="M495" i="8"/>
  <c r="N495" i="8"/>
  <c r="K496" i="8"/>
  <c r="I496" i="8"/>
  <c r="J496" i="8"/>
  <c r="L496" i="8"/>
  <c r="M496" i="8"/>
  <c r="N496" i="8"/>
  <c r="K497" i="8"/>
  <c r="I497" i="8"/>
  <c r="J497" i="8"/>
  <c r="L497" i="8"/>
  <c r="M497" i="8"/>
  <c r="N497" i="8"/>
  <c r="K498" i="8"/>
  <c r="I498" i="8"/>
  <c r="J498" i="8"/>
  <c r="L498" i="8"/>
  <c r="M498" i="8"/>
  <c r="N498" i="8"/>
  <c r="K499" i="8"/>
  <c r="I499" i="8"/>
  <c r="J499" i="8"/>
  <c r="L499" i="8"/>
  <c r="M499" i="8"/>
  <c r="N499" i="8"/>
  <c r="K500" i="8"/>
  <c r="I500" i="8"/>
  <c r="J500" i="8"/>
  <c r="L500" i="8"/>
  <c r="M500" i="8"/>
  <c r="N500" i="8"/>
  <c r="K501" i="8"/>
  <c r="I501" i="8"/>
  <c r="J501" i="8"/>
  <c r="L501" i="8"/>
  <c r="M501" i="8"/>
  <c r="N501" i="8"/>
  <c r="K502" i="8"/>
  <c r="I502" i="8"/>
  <c r="J502" i="8"/>
  <c r="L502" i="8"/>
  <c r="M502" i="8"/>
  <c r="N502" i="8"/>
  <c r="K503" i="8"/>
  <c r="I503" i="8"/>
  <c r="J503" i="8"/>
  <c r="L503" i="8"/>
  <c r="M503" i="8"/>
  <c r="N503" i="8"/>
  <c r="K504" i="8"/>
  <c r="I504" i="8"/>
  <c r="J504" i="8"/>
  <c r="L504" i="8"/>
  <c r="M504" i="8"/>
  <c r="N504" i="8"/>
  <c r="K505" i="8"/>
  <c r="I505" i="8"/>
  <c r="J505" i="8"/>
  <c r="L505" i="8"/>
  <c r="M505" i="8"/>
  <c r="N505" i="8"/>
  <c r="Y26" i="8"/>
  <c r="AA26" i="8"/>
  <c r="AB26" i="8"/>
  <c r="Y27" i="8"/>
  <c r="AA27" i="8"/>
  <c r="AB27" i="8"/>
  <c r="Y28" i="8"/>
  <c r="AA28" i="8"/>
  <c r="AB28" i="8"/>
  <c r="Y29" i="8"/>
  <c r="AA29" i="8"/>
  <c r="AB29" i="8"/>
  <c r="Y30" i="8"/>
  <c r="AA30" i="8"/>
  <c r="AB30" i="8"/>
  <c r="Y31" i="8"/>
  <c r="AA31" i="8"/>
  <c r="AB31" i="8"/>
  <c r="Y32" i="8"/>
  <c r="AA32" i="8"/>
  <c r="AB32" i="8"/>
  <c r="Y33" i="8"/>
  <c r="AA33" i="8"/>
  <c r="AB33" i="8"/>
  <c r="Y34" i="8"/>
  <c r="AA34" i="8"/>
  <c r="AB34" i="8"/>
  <c r="Y35" i="8"/>
  <c r="AA35" i="8"/>
  <c r="AB35" i="8"/>
  <c r="Y36" i="8"/>
  <c r="AA36" i="8"/>
  <c r="AB36" i="8"/>
  <c r="Y37" i="8"/>
  <c r="AA37" i="8"/>
  <c r="AB37" i="8"/>
  <c r="Y38" i="8"/>
  <c r="AA38" i="8"/>
  <c r="AB38" i="8"/>
  <c r="Y39" i="8"/>
  <c r="AA39" i="8"/>
  <c r="AB39" i="8"/>
  <c r="Y40" i="8"/>
  <c r="AA40" i="8"/>
  <c r="AB40" i="8"/>
  <c r="Y41" i="8"/>
  <c r="AA41" i="8"/>
  <c r="AB41" i="8"/>
  <c r="Y42" i="8"/>
  <c r="AA42" i="8"/>
  <c r="AB42" i="8"/>
  <c r="Y43" i="8"/>
  <c r="AA43" i="8"/>
  <c r="AB43" i="8"/>
  <c r="Y44" i="8"/>
  <c r="AA44" i="8"/>
  <c r="AB44" i="8"/>
  <c r="Y45" i="8"/>
  <c r="AA45" i="8"/>
  <c r="AB45" i="8"/>
  <c r="Y46" i="8"/>
  <c r="AA46" i="8"/>
  <c r="AB46" i="8"/>
  <c r="Y47" i="8"/>
  <c r="AA47" i="8"/>
  <c r="AB47" i="8"/>
  <c r="Y48" i="8"/>
  <c r="AA48" i="8"/>
  <c r="AB48" i="8"/>
  <c r="Y49" i="8"/>
  <c r="AA49" i="8"/>
  <c r="AB49" i="8"/>
  <c r="Y50" i="8"/>
  <c r="AA50" i="8"/>
  <c r="AB50" i="8"/>
  <c r="Y51" i="8"/>
  <c r="AA51" i="8"/>
  <c r="AB51" i="8"/>
  <c r="Y52" i="8"/>
  <c r="AA52" i="8"/>
  <c r="AB52" i="8"/>
  <c r="Y53" i="8"/>
  <c r="AA53" i="8"/>
  <c r="AB53" i="8"/>
  <c r="Y54" i="8"/>
  <c r="AA54" i="8"/>
  <c r="AB54" i="8"/>
  <c r="Y55" i="8"/>
  <c r="AA55" i="8"/>
  <c r="AB55" i="8"/>
  <c r="Y56" i="8"/>
  <c r="AA56" i="8"/>
  <c r="AB56" i="8"/>
  <c r="Y57" i="8"/>
  <c r="AA57" i="8"/>
  <c r="AB57" i="8"/>
  <c r="Y58" i="8"/>
  <c r="AA58" i="8"/>
  <c r="AB58" i="8"/>
  <c r="Y59" i="8"/>
  <c r="AA59" i="8"/>
  <c r="AB59" i="8"/>
  <c r="Y60" i="8"/>
  <c r="AA60" i="8"/>
  <c r="AB60" i="8"/>
  <c r="Y61" i="8"/>
  <c r="AA61" i="8"/>
  <c r="AB61" i="8"/>
  <c r="Y62" i="8"/>
  <c r="AA62" i="8"/>
  <c r="AB62" i="8"/>
  <c r="Y63" i="8"/>
  <c r="AA63" i="8"/>
  <c r="AB63" i="8"/>
  <c r="Y64" i="8"/>
  <c r="AA64" i="8"/>
  <c r="AB64" i="8"/>
  <c r="Y65" i="8"/>
  <c r="AA65" i="8"/>
  <c r="AB65" i="8"/>
  <c r="Y66" i="8"/>
  <c r="AA66" i="8"/>
  <c r="AB66" i="8"/>
  <c r="Y67" i="8"/>
  <c r="AA67" i="8"/>
  <c r="AB67" i="8"/>
  <c r="Y68" i="8"/>
  <c r="AA68" i="8"/>
  <c r="AB68" i="8"/>
  <c r="Y69" i="8"/>
  <c r="AA69" i="8"/>
  <c r="AB69" i="8"/>
  <c r="Y70" i="8"/>
  <c r="AA70" i="8"/>
  <c r="AB70" i="8"/>
  <c r="Y71" i="8"/>
  <c r="AA71" i="8"/>
  <c r="AB71" i="8"/>
  <c r="Y72" i="8"/>
  <c r="AA72" i="8"/>
  <c r="AB72" i="8"/>
  <c r="Y73" i="8"/>
  <c r="AA73" i="8"/>
  <c r="AB73" i="8"/>
  <c r="Y74" i="8"/>
  <c r="AA74" i="8"/>
  <c r="AB74" i="8"/>
  <c r="Y75" i="8"/>
  <c r="AA75" i="8"/>
  <c r="AB75" i="8"/>
  <c r="Y76" i="8"/>
  <c r="AA76" i="8"/>
  <c r="AB76" i="8"/>
  <c r="Y77" i="8"/>
  <c r="AA77" i="8"/>
  <c r="AB77" i="8"/>
  <c r="Y78" i="8"/>
  <c r="AA78" i="8"/>
  <c r="AB78" i="8"/>
  <c r="Y79" i="8"/>
  <c r="AA79" i="8"/>
  <c r="AB79" i="8"/>
  <c r="Y80" i="8"/>
  <c r="AA80" i="8"/>
  <c r="AB80" i="8"/>
  <c r="Y81" i="8"/>
  <c r="AA81" i="8"/>
  <c r="AB81" i="8"/>
  <c r="Y82" i="8"/>
  <c r="AA82" i="8"/>
  <c r="AB82" i="8"/>
  <c r="Y83" i="8"/>
  <c r="AA83" i="8"/>
  <c r="AB83" i="8"/>
  <c r="Y84" i="8"/>
  <c r="AA84" i="8"/>
  <c r="AB84" i="8"/>
  <c r="Y85" i="8"/>
  <c r="AA85" i="8"/>
  <c r="AB85" i="8"/>
  <c r="Y86" i="8"/>
  <c r="AA86" i="8"/>
  <c r="AB86" i="8"/>
  <c r="Y87" i="8"/>
  <c r="AA87" i="8"/>
  <c r="AB87" i="8"/>
  <c r="Y88" i="8"/>
  <c r="AA88" i="8"/>
  <c r="AB88" i="8"/>
  <c r="Y89" i="8"/>
  <c r="AA89" i="8"/>
  <c r="AB89" i="8"/>
  <c r="Y90" i="8"/>
  <c r="AA90" i="8"/>
  <c r="AB90" i="8"/>
  <c r="Y91" i="8"/>
  <c r="AA91" i="8"/>
  <c r="AB91" i="8"/>
  <c r="Y92" i="8"/>
  <c r="AA92" i="8"/>
  <c r="AB92" i="8"/>
  <c r="Y93" i="8"/>
  <c r="AA93" i="8"/>
  <c r="AB93" i="8"/>
  <c r="Y94" i="8"/>
  <c r="AA94" i="8"/>
  <c r="AB94" i="8"/>
  <c r="Y95" i="8"/>
  <c r="AA95" i="8"/>
  <c r="AB95" i="8"/>
  <c r="Y96" i="8"/>
  <c r="AA96" i="8"/>
  <c r="AB96" i="8"/>
  <c r="Y97" i="8"/>
  <c r="AA97" i="8"/>
  <c r="AB97" i="8"/>
  <c r="Y98" i="8"/>
  <c r="AA98" i="8"/>
  <c r="AB98" i="8"/>
  <c r="Y99" i="8"/>
  <c r="AA99" i="8"/>
  <c r="AB99" i="8"/>
  <c r="Y100" i="8"/>
  <c r="AA100" i="8"/>
  <c r="AB100" i="8"/>
  <c r="Y101" i="8"/>
  <c r="AA101" i="8"/>
  <c r="AB101" i="8"/>
  <c r="Y102" i="8"/>
  <c r="AA102" i="8"/>
  <c r="AB102" i="8"/>
  <c r="Y103" i="8"/>
  <c r="AA103" i="8"/>
  <c r="AB103" i="8"/>
  <c r="Y104" i="8"/>
  <c r="AA104" i="8"/>
  <c r="AB104" i="8"/>
  <c r="Y105" i="8"/>
  <c r="AA105" i="8"/>
  <c r="AB105" i="8"/>
  <c r="Y106" i="8"/>
  <c r="AA106" i="8"/>
  <c r="AB106" i="8"/>
  <c r="Y107" i="8"/>
  <c r="AA107" i="8"/>
  <c r="AB107" i="8"/>
  <c r="Y108" i="8"/>
  <c r="AA108" i="8"/>
  <c r="AB108" i="8"/>
  <c r="Y109" i="8"/>
  <c r="AA109" i="8"/>
  <c r="AB109" i="8"/>
  <c r="Y110" i="8"/>
  <c r="AA110" i="8"/>
  <c r="AB110" i="8"/>
  <c r="Y111" i="8"/>
  <c r="AA111" i="8"/>
  <c r="AB111" i="8"/>
  <c r="Y112" i="8"/>
  <c r="AA112" i="8"/>
  <c r="AB112" i="8"/>
  <c r="Y113" i="8"/>
  <c r="AA113" i="8"/>
  <c r="AB113" i="8"/>
  <c r="Y114" i="8"/>
  <c r="AA114" i="8"/>
  <c r="AB114" i="8"/>
  <c r="Y115" i="8"/>
  <c r="AA115" i="8"/>
  <c r="AB115" i="8"/>
  <c r="Y116" i="8"/>
  <c r="AA116" i="8"/>
  <c r="AB116" i="8"/>
  <c r="Y117" i="8"/>
  <c r="AA117" i="8"/>
  <c r="AB117" i="8"/>
  <c r="Y118" i="8"/>
  <c r="AA118" i="8"/>
  <c r="AB118" i="8"/>
  <c r="Y119" i="8"/>
  <c r="AA119" i="8"/>
  <c r="AB119" i="8"/>
  <c r="Y120" i="8"/>
  <c r="AA120" i="8"/>
  <c r="AB120" i="8"/>
  <c r="Y121" i="8"/>
  <c r="AA121" i="8"/>
  <c r="AB121" i="8"/>
  <c r="Y122" i="8"/>
  <c r="AA122" i="8"/>
  <c r="AB122" i="8"/>
  <c r="Y123" i="8"/>
  <c r="AA123" i="8"/>
  <c r="AB123" i="8"/>
  <c r="Y124" i="8"/>
  <c r="AA124" i="8"/>
  <c r="AB124" i="8"/>
  <c r="Y125" i="8"/>
  <c r="AA125" i="8"/>
  <c r="AB125" i="8"/>
  <c r="Y126" i="8"/>
  <c r="AA126" i="8"/>
  <c r="AB126" i="8"/>
  <c r="Y127" i="8"/>
  <c r="AA127" i="8"/>
  <c r="AB127" i="8"/>
  <c r="Y128" i="8"/>
  <c r="AA128" i="8"/>
  <c r="AB128" i="8"/>
  <c r="Y129" i="8"/>
  <c r="AA129" i="8"/>
  <c r="AB129" i="8"/>
  <c r="Y130" i="8"/>
  <c r="AA130" i="8"/>
  <c r="AB130" i="8"/>
  <c r="Y131" i="8"/>
  <c r="AA131" i="8"/>
  <c r="AB131" i="8"/>
  <c r="Y132" i="8"/>
  <c r="AA132" i="8"/>
  <c r="AB132" i="8"/>
  <c r="Y133" i="8"/>
  <c r="AA133" i="8"/>
  <c r="AB133" i="8"/>
  <c r="Y134" i="8"/>
  <c r="AA134" i="8"/>
  <c r="AB134" i="8"/>
  <c r="Y135" i="8"/>
  <c r="AA135" i="8"/>
  <c r="AB135" i="8"/>
  <c r="Y136" i="8"/>
  <c r="AA136" i="8"/>
  <c r="AB136" i="8"/>
  <c r="Y137" i="8"/>
  <c r="AA137" i="8"/>
  <c r="AB137" i="8"/>
  <c r="Y138" i="8"/>
  <c r="AA138" i="8"/>
  <c r="AB138" i="8"/>
  <c r="Y139" i="8"/>
  <c r="AA139" i="8"/>
  <c r="AB139" i="8"/>
  <c r="Y140" i="8"/>
  <c r="AA140" i="8"/>
  <c r="AB140" i="8"/>
  <c r="Y141" i="8"/>
  <c r="AA141" i="8"/>
  <c r="AB141" i="8"/>
  <c r="Y142" i="8"/>
  <c r="AA142" i="8"/>
  <c r="AB142" i="8"/>
  <c r="Y143" i="8"/>
  <c r="AA143" i="8"/>
  <c r="AB143" i="8"/>
  <c r="Y144" i="8"/>
  <c r="AA144" i="8"/>
  <c r="AB144" i="8"/>
  <c r="Y145" i="8"/>
  <c r="AA145" i="8"/>
  <c r="AB145" i="8"/>
  <c r="Y146" i="8"/>
  <c r="AA146" i="8"/>
  <c r="AB146" i="8"/>
  <c r="Y147" i="8"/>
  <c r="AA147" i="8"/>
  <c r="AB147" i="8"/>
  <c r="Y148" i="8"/>
  <c r="AA148" i="8"/>
  <c r="AB148" i="8"/>
  <c r="Y149" i="8"/>
  <c r="AA149" i="8"/>
  <c r="AB149" i="8"/>
  <c r="Y150" i="8"/>
  <c r="AA150" i="8"/>
  <c r="AB150" i="8"/>
  <c r="Y151" i="8"/>
  <c r="AA151" i="8"/>
  <c r="AB151" i="8"/>
  <c r="Y152" i="8"/>
  <c r="AA152" i="8"/>
  <c r="AB152" i="8"/>
  <c r="Y153" i="8"/>
  <c r="AA153" i="8"/>
  <c r="AB153" i="8"/>
  <c r="Y154" i="8"/>
  <c r="AA154" i="8"/>
  <c r="AB154" i="8"/>
  <c r="Y155" i="8"/>
  <c r="AA155" i="8"/>
  <c r="AB155" i="8"/>
  <c r="Y156" i="8"/>
  <c r="AA156" i="8"/>
  <c r="G156" i="8"/>
  <c r="AB156" i="8"/>
  <c r="Y157" i="8"/>
  <c r="AA157" i="8"/>
  <c r="C157" i="8"/>
  <c r="D157" i="8"/>
  <c r="F157" i="8"/>
  <c r="G157" i="8"/>
  <c r="AB157" i="8"/>
  <c r="Y158" i="8"/>
  <c r="AA158" i="8"/>
  <c r="C158" i="8"/>
  <c r="D158" i="8"/>
  <c r="F158" i="8"/>
  <c r="G158" i="8"/>
  <c r="AB158" i="8"/>
  <c r="Y159" i="8"/>
  <c r="AA159" i="8"/>
  <c r="C159" i="8"/>
  <c r="D159" i="8"/>
  <c r="F159" i="8"/>
  <c r="G159" i="8"/>
  <c r="AB159" i="8"/>
  <c r="Y160" i="8"/>
  <c r="AA160" i="8"/>
  <c r="C160" i="8"/>
  <c r="D160" i="8"/>
  <c r="F160" i="8"/>
  <c r="G160" i="8"/>
  <c r="AB160" i="8"/>
  <c r="Y161" i="8"/>
  <c r="AA161" i="8"/>
  <c r="C161" i="8"/>
  <c r="D161" i="8"/>
  <c r="F161" i="8"/>
  <c r="G161" i="8"/>
  <c r="AB161" i="8"/>
  <c r="Y162" i="8"/>
  <c r="AA162" i="8"/>
  <c r="C162" i="8"/>
  <c r="D162" i="8"/>
  <c r="F162" i="8"/>
  <c r="G162" i="8"/>
  <c r="AB162" i="8"/>
  <c r="Y163" i="8"/>
  <c r="AA163" i="8"/>
  <c r="C163" i="8"/>
  <c r="D163" i="8"/>
  <c r="F163" i="8"/>
  <c r="G163" i="8"/>
  <c r="AB163" i="8"/>
  <c r="Y164" i="8"/>
  <c r="AA164" i="8"/>
  <c r="C164" i="8"/>
  <c r="D164" i="8"/>
  <c r="F164" i="8"/>
  <c r="G164" i="8"/>
  <c r="AB164" i="8"/>
  <c r="Y165" i="8"/>
  <c r="AA165" i="8"/>
  <c r="C165" i="8"/>
  <c r="D165" i="8"/>
  <c r="F165" i="8"/>
  <c r="G165" i="8"/>
  <c r="AB165" i="8"/>
  <c r="Y166" i="8"/>
  <c r="AA166" i="8"/>
  <c r="C166" i="8"/>
  <c r="D166" i="8"/>
  <c r="F166" i="8"/>
  <c r="G166" i="8"/>
  <c r="AB166" i="8"/>
  <c r="Y167" i="8"/>
  <c r="AA167" i="8"/>
  <c r="C167" i="8"/>
  <c r="D167" i="8"/>
  <c r="F167" i="8"/>
  <c r="G167" i="8"/>
  <c r="AB167" i="8"/>
  <c r="Y168" i="8"/>
  <c r="AA168" i="8"/>
  <c r="C168" i="8"/>
  <c r="D168" i="8"/>
  <c r="F168" i="8"/>
  <c r="G168" i="8"/>
  <c r="AB168" i="8"/>
  <c r="Y169" i="8"/>
  <c r="AA169" i="8"/>
  <c r="C169" i="8"/>
  <c r="D169" i="8"/>
  <c r="F169" i="8"/>
  <c r="G169" i="8"/>
  <c r="AB169" i="8"/>
  <c r="Y170" i="8"/>
  <c r="AA170" i="8"/>
  <c r="C170" i="8"/>
  <c r="D170" i="8"/>
  <c r="F170" i="8"/>
  <c r="G170" i="8"/>
  <c r="AB170" i="8"/>
  <c r="Y171" i="8"/>
  <c r="AA171" i="8"/>
  <c r="C171" i="8"/>
  <c r="D171" i="8"/>
  <c r="F171" i="8"/>
  <c r="G171" i="8"/>
  <c r="AB171" i="8"/>
  <c r="Y172" i="8"/>
  <c r="AA172" i="8"/>
  <c r="C172" i="8"/>
  <c r="D172" i="8"/>
  <c r="F172" i="8"/>
  <c r="G172" i="8"/>
  <c r="AB172" i="8"/>
  <c r="Y173" i="8"/>
  <c r="AA173" i="8"/>
  <c r="C173" i="8"/>
  <c r="D173" i="8"/>
  <c r="F173" i="8"/>
  <c r="G173" i="8"/>
  <c r="AB173" i="8"/>
  <c r="Y174" i="8"/>
  <c r="AA174" i="8"/>
  <c r="C174" i="8"/>
  <c r="D174" i="8"/>
  <c r="F174" i="8"/>
  <c r="G174" i="8"/>
  <c r="AB174" i="8"/>
  <c r="Y175" i="8"/>
  <c r="AA175" i="8"/>
  <c r="C175" i="8"/>
  <c r="D175" i="8"/>
  <c r="F175" i="8"/>
  <c r="G175" i="8"/>
  <c r="AB175" i="8"/>
  <c r="Y176" i="8"/>
  <c r="AA176" i="8"/>
  <c r="C176" i="8"/>
  <c r="D176" i="8"/>
  <c r="F176" i="8"/>
  <c r="G176" i="8"/>
  <c r="AB176" i="8"/>
  <c r="Y177" i="8"/>
  <c r="AA177" i="8"/>
  <c r="C177" i="8"/>
  <c r="D177" i="8"/>
  <c r="F177" i="8"/>
  <c r="G177" i="8"/>
  <c r="AB177" i="8"/>
  <c r="Y178" i="8"/>
  <c r="AA178" i="8"/>
  <c r="C178" i="8"/>
  <c r="D178" i="8"/>
  <c r="F178" i="8"/>
  <c r="G178" i="8"/>
  <c r="AB178" i="8"/>
  <c r="Y179" i="8"/>
  <c r="AA179" i="8"/>
  <c r="C179" i="8"/>
  <c r="D179" i="8"/>
  <c r="F179" i="8"/>
  <c r="G179" i="8"/>
  <c r="AB179" i="8"/>
  <c r="Y180" i="8"/>
  <c r="AA180" i="8"/>
  <c r="C180" i="8"/>
  <c r="D180" i="8"/>
  <c r="F180" i="8"/>
  <c r="G180" i="8"/>
  <c r="AB180" i="8"/>
  <c r="Y181" i="8"/>
  <c r="AA181" i="8"/>
  <c r="C181" i="8"/>
  <c r="D181" i="8"/>
  <c r="F181" i="8"/>
  <c r="G181" i="8"/>
  <c r="AB181" i="8"/>
  <c r="Y182" i="8"/>
  <c r="AA182" i="8"/>
  <c r="C182" i="8"/>
  <c r="D182" i="8"/>
  <c r="F182" i="8"/>
  <c r="G182" i="8"/>
  <c r="AB182" i="8"/>
  <c r="Y183" i="8"/>
  <c r="AA183" i="8"/>
  <c r="C183" i="8"/>
  <c r="D183" i="8"/>
  <c r="F183" i="8"/>
  <c r="G183" i="8"/>
  <c r="AB183" i="8"/>
  <c r="Y184" i="8"/>
  <c r="AA184" i="8"/>
  <c r="C184" i="8"/>
  <c r="D184" i="8"/>
  <c r="F184" i="8"/>
  <c r="G184" i="8"/>
  <c r="AB184" i="8"/>
  <c r="Y185" i="8"/>
  <c r="AA185" i="8"/>
  <c r="C185" i="8"/>
  <c r="D185" i="8"/>
  <c r="F185" i="8"/>
  <c r="G185" i="8"/>
  <c r="AB185" i="8"/>
  <c r="Y186" i="8"/>
  <c r="AA186" i="8"/>
  <c r="C186" i="8"/>
  <c r="D186" i="8"/>
  <c r="F186" i="8"/>
  <c r="G186" i="8"/>
  <c r="AB186" i="8"/>
  <c r="Y187" i="8"/>
  <c r="AA187" i="8"/>
  <c r="C187" i="8"/>
  <c r="D187" i="8"/>
  <c r="F187" i="8"/>
  <c r="G187" i="8"/>
  <c r="AB187" i="8"/>
  <c r="Y188" i="8"/>
  <c r="AA188" i="8"/>
  <c r="C188" i="8"/>
  <c r="D188" i="8"/>
  <c r="F188" i="8"/>
  <c r="G188" i="8"/>
  <c r="AB188" i="8"/>
  <c r="Y189" i="8"/>
  <c r="AA189" i="8"/>
  <c r="C189" i="8"/>
  <c r="D189" i="8"/>
  <c r="F189" i="8"/>
  <c r="G189" i="8"/>
  <c r="AB189" i="8"/>
  <c r="Y190" i="8"/>
  <c r="AA190" i="8"/>
  <c r="C190" i="8"/>
  <c r="D190" i="8"/>
  <c r="F190" i="8"/>
  <c r="G190" i="8"/>
  <c r="AB190" i="8"/>
  <c r="Y191" i="8"/>
  <c r="AA191" i="8"/>
  <c r="C191" i="8"/>
  <c r="D191" i="8"/>
  <c r="F191" i="8"/>
  <c r="G191" i="8"/>
  <c r="AB191" i="8"/>
  <c r="Y192" i="8"/>
  <c r="AA192" i="8"/>
  <c r="C192" i="8"/>
  <c r="D192" i="8"/>
  <c r="F192" i="8"/>
  <c r="G192" i="8"/>
  <c r="AB192" i="8"/>
  <c r="Y193" i="8"/>
  <c r="AA193" i="8"/>
  <c r="C193" i="8"/>
  <c r="D193" i="8"/>
  <c r="F193" i="8"/>
  <c r="G193" i="8"/>
  <c r="AB193" i="8"/>
  <c r="Y194" i="8"/>
  <c r="AA194" i="8"/>
  <c r="C194" i="8"/>
  <c r="D194" i="8"/>
  <c r="F194" i="8"/>
  <c r="G194" i="8"/>
  <c r="AB194" i="8"/>
  <c r="Y195" i="8"/>
  <c r="AA195" i="8"/>
  <c r="C195" i="8"/>
  <c r="D195" i="8"/>
  <c r="F195" i="8"/>
  <c r="G195" i="8"/>
  <c r="AB195" i="8"/>
  <c r="Y196" i="8"/>
  <c r="AA196" i="8"/>
  <c r="C196" i="8"/>
  <c r="D196" i="8"/>
  <c r="F196" i="8"/>
  <c r="G196" i="8"/>
  <c r="AB196" i="8"/>
  <c r="Y197" i="8"/>
  <c r="AA197" i="8"/>
  <c r="C197" i="8"/>
  <c r="D197" i="8"/>
  <c r="F197" i="8"/>
  <c r="G197" i="8"/>
  <c r="AB197" i="8"/>
  <c r="Y198" i="8"/>
  <c r="AA198" i="8"/>
  <c r="C198" i="8"/>
  <c r="D198" i="8"/>
  <c r="F198" i="8"/>
  <c r="G198" i="8"/>
  <c r="AB198" i="8"/>
  <c r="Y199" i="8"/>
  <c r="AA199" i="8"/>
  <c r="C199" i="8"/>
  <c r="D199" i="8"/>
  <c r="F199" i="8"/>
  <c r="G199" i="8"/>
  <c r="AB199" i="8"/>
  <c r="Y200" i="8"/>
  <c r="AA200" i="8"/>
  <c r="C200" i="8"/>
  <c r="D200" i="8"/>
  <c r="F200" i="8"/>
  <c r="G200" i="8"/>
  <c r="AB200" i="8"/>
  <c r="Y201" i="8"/>
  <c r="AA201" i="8"/>
  <c r="C201" i="8"/>
  <c r="D201" i="8"/>
  <c r="F201" i="8"/>
  <c r="G201" i="8"/>
  <c r="AB201" i="8"/>
  <c r="Y202" i="8"/>
  <c r="AA202" i="8"/>
  <c r="C202" i="8"/>
  <c r="D202" i="8"/>
  <c r="F202" i="8"/>
  <c r="G202" i="8"/>
  <c r="AB202" i="8"/>
  <c r="Y203" i="8"/>
  <c r="AA203" i="8"/>
  <c r="C203" i="8"/>
  <c r="D203" i="8"/>
  <c r="F203" i="8"/>
  <c r="G203" i="8"/>
  <c r="AB203" i="8"/>
  <c r="Y204" i="8"/>
  <c r="AA204" i="8"/>
  <c r="C204" i="8"/>
  <c r="D204" i="8"/>
  <c r="F204" i="8"/>
  <c r="G204" i="8"/>
  <c r="AB204" i="8"/>
  <c r="Y205" i="8"/>
  <c r="AA205" i="8"/>
  <c r="C205" i="8"/>
  <c r="D205" i="8"/>
  <c r="F205" i="8"/>
  <c r="G205" i="8"/>
  <c r="AB205" i="8"/>
  <c r="Y206" i="8"/>
  <c r="AA206" i="8"/>
  <c r="C206" i="8"/>
  <c r="D206" i="8"/>
  <c r="F206" i="8"/>
  <c r="G206" i="8"/>
  <c r="AB206" i="8"/>
  <c r="Y207" i="8"/>
  <c r="AA207" i="8"/>
  <c r="C207" i="8"/>
  <c r="D207" i="8"/>
  <c r="F207" i="8"/>
  <c r="G207" i="8"/>
  <c r="AB207" i="8"/>
  <c r="Y208" i="8"/>
  <c r="AA208" i="8"/>
  <c r="C208" i="8"/>
  <c r="D208" i="8"/>
  <c r="F208" i="8"/>
  <c r="G208" i="8"/>
  <c r="AB208" i="8"/>
  <c r="Y209" i="8"/>
  <c r="AA209" i="8"/>
  <c r="C209" i="8"/>
  <c r="D209" i="8"/>
  <c r="F209" i="8"/>
  <c r="G209" i="8"/>
  <c r="AB209" i="8"/>
  <c r="Y210" i="8"/>
  <c r="AA210" i="8"/>
  <c r="C210" i="8"/>
  <c r="D210" i="8"/>
  <c r="F210" i="8"/>
  <c r="G210" i="8"/>
  <c r="AB210" i="8"/>
  <c r="Y211" i="8"/>
  <c r="AA211" i="8"/>
  <c r="C211" i="8"/>
  <c r="D211" i="8"/>
  <c r="F211" i="8"/>
  <c r="G211" i="8"/>
  <c r="AB211" i="8"/>
  <c r="Y212" i="8"/>
  <c r="AA212" i="8"/>
  <c r="C212" i="8"/>
  <c r="D212" i="8"/>
  <c r="F212" i="8"/>
  <c r="G212" i="8"/>
  <c r="AB212" i="8"/>
  <c r="Y213" i="8"/>
  <c r="AA213" i="8"/>
  <c r="C213" i="8"/>
  <c r="D213" i="8"/>
  <c r="F213" i="8"/>
  <c r="G213" i="8"/>
  <c r="AB213" i="8"/>
  <c r="Y214" i="8"/>
  <c r="AA214" i="8"/>
  <c r="C214" i="8"/>
  <c r="D214" i="8"/>
  <c r="F214" i="8"/>
  <c r="G214" i="8"/>
  <c r="AB214" i="8"/>
  <c r="Y215" i="8"/>
  <c r="AA215" i="8"/>
  <c r="C215" i="8"/>
  <c r="D215" i="8"/>
  <c r="F215" i="8"/>
  <c r="G215" i="8"/>
  <c r="AB215" i="8"/>
  <c r="Y216" i="8"/>
  <c r="AA216" i="8"/>
  <c r="C216" i="8"/>
  <c r="D216" i="8"/>
  <c r="F216" i="8"/>
  <c r="G216" i="8"/>
  <c r="AB216" i="8"/>
  <c r="Y217" i="8"/>
  <c r="AA217" i="8"/>
  <c r="C217" i="8"/>
  <c r="D217" i="8"/>
  <c r="F217" i="8"/>
  <c r="G217" i="8"/>
  <c r="AB217" i="8"/>
  <c r="Y218" i="8"/>
  <c r="AA218" i="8"/>
  <c r="C218" i="8"/>
  <c r="D218" i="8"/>
  <c r="F218" i="8"/>
  <c r="G218" i="8"/>
  <c r="AB218" i="8"/>
  <c r="Y219" i="8"/>
  <c r="AA219" i="8"/>
  <c r="C219" i="8"/>
  <c r="D219" i="8"/>
  <c r="F219" i="8"/>
  <c r="G219" i="8"/>
  <c r="AB219" i="8"/>
  <c r="Y220" i="8"/>
  <c r="AA220" i="8"/>
  <c r="C220" i="8"/>
  <c r="D220" i="8"/>
  <c r="F220" i="8"/>
  <c r="G220" i="8"/>
  <c r="AB220" i="8"/>
  <c r="Y221" i="8"/>
  <c r="AA221" i="8"/>
  <c r="C221" i="8"/>
  <c r="D221" i="8"/>
  <c r="F221" i="8"/>
  <c r="G221" i="8"/>
  <c r="AB221" i="8"/>
  <c r="Y222" i="8"/>
  <c r="AA222" i="8"/>
  <c r="C222" i="8"/>
  <c r="D222" i="8"/>
  <c r="F222" i="8"/>
  <c r="G222" i="8"/>
  <c r="AB222" i="8"/>
  <c r="Y223" i="8"/>
  <c r="AA223" i="8"/>
  <c r="C223" i="8"/>
  <c r="D223" i="8"/>
  <c r="F223" i="8"/>
  <c r="G223" i="8"/>
  <c r="AB223" i="8"/>
  <c r="Y224" i="8"/>
  <c r="AA224" i="8"/>
  <c r="C224" i="8"/>
  <c r="D224" i="8"/>
  <c r="F224" i="8"/>
  <c r="G224" i="8"/>
  <c r="AB224" i="8"/>
  <c r="Y225" i="8"/>
  <c r="AA225" i="8"/>
  <c r="C225" i="8"/>
  <c r="D225" i="8"/>
  <c r="F225" i="8"/>
  <c r="G225" i="8"/>
  <c r="AB225" i="8"/>
  <c r="Y226" i="8"/>
  <c r="AA226" i="8"/>
  <c r="C226" i="8"/>
  <c r="D226" i="8"/>
  <c r="F226" i="8"/>
  <c r="G226" i="8"/>
  <c r="AB226" i="8"/>
  <c r="Y227" i="8"/>
  <c r="AA227" i="8"/>
  <c r="C227" i="8"/>
  <c r="D227" i="8"/>
  <c r="F227" i="8"/>
  <c r="G227" i="8"/>
  <c r="AB227" i="8"/>
  <c r="Y228" i="8"/>
  <c r="AA228" i="8"/>
  <c r="C228" i="8"/>
  <c r="D228" i="8"/>
  <c r="F228" i="8"/>
  <c r="G228" i="8"/>
  <c r="AB228" i="8"/>
  <c r="Y229" i="8"/>
  <c r="AA229" i="8"/>
  <c r="C229" i="8"/>
  <c r="D229" i="8"/>
  <c r="F229" i="8"/>
  <c r="G229" i="8"/>
  <c r="AB229" i="8"/>
  <c r="Y230" i="8"/>
  <c r="AA230" i="8"/>
  <c r="C230" i="8"/>
  <c r="D230" i="8"/>
  <c r="F230" i="8"/>
  <c r="G230" i="8"/>
  <c r="AB230" i="8"/>
  <c r="Y231" i="8"/>
  <c r="AA231" i="8"/>
  <c r="C231" i="8"/>
  <c r="D231" i="8"/>
  <c r="F231" i="8"/>
  <c r="G231" i="8"/>
  <c r="AB231" i="8"/>
  <c r="Y232" i="8"/>
  <c r="AA232" i="8"/>
  <c r="C232" i="8"/>
  <c r="D232" i="8"/>
  <c r="F232" i="8"/>
  <c r="G232" i="8"/>
  <c r="AB232" i="8"/>
  <c r="Y233" i="8"/>
  <c r="AA233" i="8"/>
  <c r="C233" i="8"/>
  <c r="D233" i="8"/>
  <c r="F233" i="8"/>
  <c r="G233" i="8"/>
  <c r="AB233" i="8"/>
  <c r="Y234" i="8"/>
  <c r="AA234" i="8"/>
  <c r="C234" i="8"/>
  <c r="D234" i="8"/>
  <c r="F234" i="8"/>
  <c r="G234" i="8"/>
  <c r="AB234" i="8"/>
  <c r="Y235" i="8"/>
  <c r="AA235" i="8"/>
  <c r="C235" i="8"/>
  <c r="D235" i="8"/>
  <c r="F235" i="8"/>
  <c r="G235" i="8"/>
  <c r="AB235" i="8"/>
  <c r="Y236" i="8"/>
  <c r="AA236" i="8"/>
  <c r="C236" i="8"/>
  <c r="D236" i="8"/>
  <c r="F236" i="8"/>
  <c r="G236" i="8"/>
  <c r="AB236" i="8"/>
  <c r="Y237" i="8"/>
  <c r="AA237" i="8"/>
  <c r="C237" i="8"/>
  <c r="D237" i="8"/>
  <c r="F237" i="8"/>
  <c r="G237" i="8"/>
  <c r="AB237" i="8"/>
  <c r="Y238" i="8"/>
  <c r="AA238" i="8"/>
  <c r="C238" i="8"/>
  <c r="D238" i="8"/>
  <c r="F238" i="8"/>
  <c r="G238" i="8"/>
  <c r="AB238" i="8"/>
  <c r="Y239" i="8"/>
  <c r="AA239" i="8"/>
  <c r="C239" i="8"/>
  <c r="D239" i="8"/>
  <c r="F239" i="8"/>
  <c r="G239" i="8"/>
  <c r="AB239" i="8"/>
  <c r="Y240" i="8"/>
  <c r="AA240" i="8"/>
  <c r="C240" i="8"/>
  <c r="D240" i="8"/>
  <c r="F240" i="8"/>
  <c r="G240" i="8"/>
  <c r="AB240" i="8"/>
  <c r="Y241" i="8"/>
  <c r="AA241" i="8"/>
  <c r="C241" i="8"/>
  <c r="D241" i="8"/>
  <c r="F241" i="8"/>
  <c r="G241" i="8"/>
  <c r="AB241" i="8"/>
  <c r="Y242" i="8"/>
  <c r="AA242" i="8"/>
  <c r="C242" i="8"/>
  <c r="D242" i="8"/>
  <c r="F242" i="8"/>
  <c r="G242" i="8"/>
  <c r="AB242" i="8"/>
  <c r="Y243" i="8"/>
  <c r="AA243" i="8"/>
  <c r="C243" i="8"/>
  <c r="D243" i="8"/>
  <c r="F243" i="8"/>
  <c r="G243" i="8"/>
  <c r="AB243" i="8"/>
  <c r="Y244" i="8"/>
  <c r="AA244" i="8"/>
  <c r="C244" i="8"/>
  <c r="D244" i="8"/>
  <c r="F244" i="8"/>
  <c r="G244" i="8"/>
  <c r="AB244" i="8"/>
  <c r="Y245" i="8"/>
  <c r="AA245" i="8"/>
  <c r="C245" i="8"/>
  <c r="D245" i="8"/>
  <c r="F245" i="8"/>
  <c r="G245" i="8"/>
  <c r="AB245" i="8"/>
  <c r="Y246" i="8"/>
  <c r="AA246" i="8"/>
  <c r="C246" i="8"/>
  <c r="D246" i="8"/>
  <c r="F246" i="8"/>
  <c r="G246" i="8"/>
  <c r="AB246" i="8"/>
  <c r="Y247" i="8"/>
  <c r="AA247" i="8"/>
  <c r="C247" i="8"/>
  <c r="D247" i="8"/>
  <c r="F247" i="8"/>
  <c r="G247" i="8"/>
  <c r="AB247" i="8"/>
  <c r="Y248" i="8"/>
  <c r="AA248" i="8"/>
  <c r="C248" i="8"/>
  <c r="D248" i="8"/>
  <c r="F248" i="8"/>
  <c r="G248" i="8"/>
  <c r="AB248" i="8"/>
  <c r="Y249" i="8"/>
  <c r="AA249" i="8"/>
  <c r="C249" i="8"/>
  <c r="D249" i="8"/>
  <c r="F249" i="8"/>
  <c r="G249" i="8"/>
  <c r="AB249" i="8"/>
  <c r="Y250" i="8"/>
  <c r="AA250" i="8"/>
  <c r="C250" i="8"/>
  <c r="D250" i="8"/>
  <c r="F250" i="8"/>
  <c r="G250" i="8"/>
  <c r="AB250" i="8"/>
  <c r="Y251" i="8"/>
  <c r="AA251" i="8"/>
  <c r="C251" i="8"/>
  <c r="D251" i="8"/>
  <c r="F251" i="8"/>
  <c r="G251" i="8"/>
  <c r="AB251" i="8"/>
  <c r="Y252" i="8"/>
  <c r="AA252" i="8"/>
  <c r="C252" i="8"/>
  <c r="D252" i="8"/>
  <c r="F252" i="8"/>
  <c r="G252" i="8"/>
  <c r="AB252" i="8"/>
  <c r="Y253" i="8"/>
  <c r="AA253" i="8"/>
  <c r="C253" i="8"/>
  <c r="D253" i="8"/>
  <c r="F253" i="8"/>
  <c r="G253" i="8"/>
  <c r="AB253" i="8"/>
  <c r="Y254" i="8"/>
  <c r="AA254" i="8"/>
  <c r="C254" i="8"/>
  <c r="D254" i="8"/>
  <c r="F254" i="8"/>
  <c r="G254" i="8"/>
  <c r="AB254" i="8"/>
  <c r="Y255" i="8"/>
  <c r="AA255" i="8"/>
  <c r="C255" i="8"/>
  <c r="D255" i="8"/>
  <c r="F255" i="8"/>
  <c r="G255" i="8"/>
  <c r="AB255" i="8"/>
  <c r="Y256" i="8"/>
  <c r="AA256" i="8"/>
  <c r="C256" i="8"/>
  <c r="D256" i="8"/>
  <c r="F256" i="8"/>
  <c r="G256" i="8"/>
  <c r="AB256" i="8"/>
  <c r="Y257" i="8"/>
  <c r="AA257" i="8"/>
  <c r="C257" i="8"/>
  <c r="D257" i="8"/>
  <c r="F257" i="8"/>
  <c r="G257" i="8"/>
  <c r="AB257" i="8"/>
  <c r="Y258" i="8"/>
  <c r="AA258" i="8"/>
  <c r="C258" i="8"/>
  <c r="D258" i="8"/>
  <c r="F258" i="8"/>
  <c r="G258" i="8"/>
  <c r="AB258" i="8"/>
  <c r="Y259" i="8"/>
  <c r="AA259" i="8"/>
  <c r="C259" i="8"/>
  <c r="D259" i="8"/>
  <c r="F259" i="8"/>
  <c r="G259" i="8"/>
  <c r="AB259" i="8"/>
  <c r="Y260" i="8"/>
  <c r="AA260" i="8"/>
  <c r="C260" i="8"/>
  <c r="D260" i="8"/>
  <c r="F260" i="8"/>
  <c r="G260" i="8"/>
  <c r="AB260" i="8"/>
  <c r="Y261" i="8"/>
  <c r="AA261" i="8"/>
  <c r="C261" i="8"/>
  <c r="D261" i="8"/>
  <c r="F261" i="8"/>
  <c r="G261" i="8"/>
  <c r="AB261" i="8"/>
  <c r="Y262" i="8"/>
  <c r="AA262" i="8"/>
  <c r="C262" i="8"/>
  <c r="D262" i="8"/>
  <c r="F262" i="8"/>
  <c r="G262" i="8"/>
  <c r="AB262" i="8"/>
  <c r="Y263" i="8"/>
  <c r="AA263" i="8"/>
  <c r="C263" i="8"/>
  <c r="D263" i="8"/>
  <c r="F263" i="8"/>
  <c r="G263" i="8"/>
  <c r="AB263" i="8"/>
  <c r="Y264" i="8"/>
  <c r="AA264" i="8"/>
  <c r="C264" i="8"/>
  <c r="D264" i="8"/>
  <c r="F264" i="8"/>
  <c r="G264" i="8"/>
  <c r="AB264" i="8"/>
  <c r="Y265" i="8"/>
  <c r="AA265" i="8"/>
  <c r="C265" i="8"/>
  <c r="D265" i="8"/>
  <c r="F265" i="8"/>
  <c r="G265" i="8"/>
  <c r="AB265" i="8"/>
  <c r="Y266" i="8"/>
  <c r="AA266" i="8"/>
  <c r="C266" i="8"/>
  <c r="D266" i="8"/>
  <c r="F266" i="8"/>
  <c r="G266" i="8"/>
  <c r="AB266" i="8"/>
  <c r="Y267" i="8"/>
  <c r="AA267" i="8"/>
  <c r="C267" i="8"/>
  <c r="D267" i="8"/>
  <c r="F267" i="8"/>
  <c r="G267" i="8"/>
  <c r="AB267" i="8"/>
  <c r="Y268" i="8"/>
  <c r="AA268" i="8"/>
  <c r="C268" i="8"/>
  <c r="D268" i="8"/>
  <c r="F268" i="8"/>
  <c r="G268" i="8"/>
  <c r="AB268" i="8"/>
  <c r="Y269" i="8"/>
  <c r="AA269" i="8"/>
  <c r="C269" i="8"/>
  <c r="D269" i="8"/>
  <c r="F269" i="8"/>
  <c r="G269" i="8"/>
  <c r="AB269" i="8"/>
  <c r="Y270" i="8"/>
  <c r="AA270" i="8"/>
  <c r="C270" i="8"/>
  <c r="D270" i="8"/>
  <c r="F270" i="8"/>
  <c r="G270" i="8"/>
  <c r="AB270" i="8"/>
  <c r="Y271" i="8"/>
  <c r="AA271" i="8"/>
  <c r="C271" i="8"/>
  <c r="D271" i="8"/>
  <c r="F271" i="8"/>
  <c r="G271" i="8"/>
  <c r="AB271" i="8"/>
  <c r="Y272" i="8"/>
  <c r="AA272" i="8"/>
  <c r="C272" i="8"/>
  <c r="D272" i="8"/>
  <c r="F272" i="8"/>
  <c r="G272" i="8"/>
  <c r="AB272" i="8"/>
  <c r="Y273" i="8"/>
  <c r="AA273" i="8"/>
  <c r="C273" i="8"/>
  <c r="D273" i="8"/>
  <c r="F273" i="8"/>
  <c r="G273" i="8"/>
  <c r="AB273" i="8"/>
  <c r="Y274" i="8"/>
  <c r="AA274" i="8"/>
  <c r="C274" i="8"/>
  <c r="D274" i="8"/>
  <c r="F274" i="8"/>
  <c r="G274" i="8"/>
  <c r="AB274" i="8"/>
  <c r="Y275" i="8"/>
  <c r="AA275" i="8"/>
  <c r="C275" i="8"/>
  <c r="D275" i="8"/>
  <c r="F275" i="8"/>
  <c r="G275" i="8"/>
  <c r="AB275" i="8"/>
  <c r="Y276" i="8"/>
  <c r="AA276" i="8"/>
  <c r="C276" i="8"/>
  <c r="D276" i="8"/>
  <c r="F276" i="8"/>
  <c r="G276" i="8"/>
  <c r="AB276" i="8"/>
  <c r="Y277" i="8"/>
  <c r="AA277" i="8"/>
  <c r="C277" i="8"/>
  <c r="D277" i="8"/>
  <c r="F277" i="8"/>
  <c r="G277" i="8"/>
  <c r="AB277" i="8"/>
  <c r="Y278" i="8"/>
  <c r="AA278" i="8"/>
  <c r="C278" i="8"/>
  <c r="D278" i="8"/>
  <c r="F278" i="8"/>
  <c r="G278" i="8"/>
  <c r="AB278" i="8"/>
  <c r="Y279" i="8"/>
  <c r="AA279" i="8"/>
  <c r="C279" i="8"/>
  <c r="D279" i="8"/>
  <c r="F279" i="8"/>
  <c r="G279" i="8"/>
  <c r="AB279" i="8"/>
  <c r="Y280" i="8"/>
  <c r="AA280" i="8"/>
  <c r="C280" i="8"/>
  <c r="D280" i="8"/>
  <c r="F280" i="8"/>
  <c r="G280" i="8"/>
  <c r="AB280" i="8"/>
  <c r="Y281" i="8"/>
  <c r="AA281" i="8"/>
  <c r="C281" i="8"/>
  <c r="D281" i="8"/>
  <c r="F281" i="8"/>
  <c r="G281" i="8"/>
  <c r="AB281" i="8"/>
  <c r="Y282" i="8"/>
  <c r="AA282" i="8"/>
  <c r="C282" i="8"/>
  <c r="D282" i="8"/>
  <c r="F282" i="8"/>
  <c r="G282" i="8"/>
  <c r="AB282" i="8"/>
  <c r="Y283" i="8"/>
  <c r="AA283" i="8"/>
  <c r="C283" i="8"/>
  <c r="D283" i="8"/>
  <c r="F283" i="8"/>
  <c r="G283" i="8"/>
  <c r="AB283" i="8"/>
  <c r="Y284" i="8"/>
  <c r="AA284" i="8"/>
  <c r="C284" i="8"/>
  <c r="D284" i="8"/>
  <c r="F284" i="8"/>
  <c r="G284" i="8"/>
  <c r="AB284" i="8"/>
  <c r="Y285" i="8"/>
  <c r="AA285" i="8"/>
  <c r="C285" i="8"/>
  <c r="D285" i="8"/>
  <c r="F285" i="8"/>
  <c r="G285" i="8"/>
  <c r="AB285" i="8"/>
  <c r="Y286" i="8"/>
  <c r="AA286" i="8"/>
  <c r="C286" i="8"/>
  <c r="D286" i="8"/>
  <c r="F286" i="8"/>
  <c r="G286" i="8"/>
  <c r="AB286" i="8"/>
  <c r="Y287" i="8"/>
  <c r="AA287" i="8"/>
  <c r="C287" i="8"/>
  <c r="D287" i="8"/>
  <c r="F287" i="8"/>
  <c r="G287" i="8"/>
  <c r="AB287" i="8"/>
  <c r="Y288" i="8"/>
  <c r="AA288" i="8"/>
  <c r="C288" i="8"/>
  <c r="D288" i="8"/>
  <c r="F288" i="8"/>
  <c r="G288" i="8"/>
  <c r="AB288" i="8"/>
  <c r="Y289" i="8"/>
  <c r="AA289" i="8"/>
  <c r="C289" i="8"/>
  <c r="D289" i="8"/>
  <c r="F289" i="8"/>
  <c r="G289" i="8"/>
  <c r="AB289" i="8"/>
  <c r="Y290" i="8"/>
  <c r="AA290" i="8"/>
  <c r="C290" i="8"/>
  <c r="D290" i="8"/>
  <c r="F290" i="8"/>
  <c r="G290" i="8"/>
  <c r="AB290" i="8"/>
  <c r="Y291" i="8"/>
  <c r="AA291" i="8"/>
  <c r="C291" i="8"/>
  <c r="D291" i="8"/>
  <c r="F291" i="8"/>
  <c r="G291" i="8"/>
  <c r="AB291" i="8"/>
  <c r="Y292" i="8"/>
  <c r="AA292" i="8"/>
  <c r="C292" i="8"/>
  <c r="D292" i="8"/>
  <c r="F292" i="8"/>
  <c r="G292" i="8"/>
  <c r="AB292" i="8"/>
  <c r="Y293" i="8"/>
  <c r="AA293" i="8"/>
  <c r="C293" i="8"/>
  <c r="D293" i="8"/>
  <c r="F293" i="8"/>
  <c r="G293" i="8"/>
  <c r="AB293" i="8"/>
  <c r="Y294" i="8"/>
  <c r="AA294" i="8"/>
  <c r="C294" i="8"/>
  <c r="D294" i="8"/>
  <c r="F294" i="8"/>
  <c r="G294" i="8"/>
  <c r="AB294" i="8"/>
  <c r="Y295" i="8"/>
  <c r="AA295" i="8"/>
  <c r="C295" i="8"/>
  <c r="D295" i="8"/>
  <c r="F295" i="8"/>
  <c r="G295" i="8"/>
  <c r="AB295" i="8"/>
  <c r="Y296" i="8"/>
  <c r="AA296" i="8"/>
  <c r="C296" i="8"/>
  <c r="D296" i="8"/>
  <c r="F296" i="8"/>
  <c r="G296" i="8"/>
  <c r="AB296" i="8"/>
  <c r="Y297" i="8"/>
  <c r="AA297" i="8"/>
  <c r="C297" i="8"/>
  <c r="D297" i="8"/>
  <c r="F297" i="8"/>
  <c r="G297" i="8"/>
  <c r="AB297" i="8"/>
  <c r="Y298" i="8"/>
  <c r="AA298" i="8"/>
  <c r="C298" i="8"/>
  <c r="D298" i="8"/>
  <c r="F298" i="8"/>
  <c r="G298" i="8"/>
  <c r="AB298" i="8"/>
  <c r="Y299" i="8"/>
  <c r="AA299" i="8"/>
  <c r="C299" i="8"/>
  <c r="D299" i="8"/>
  <c r="F299" i="8"/>
  <c r="G299" i="8"/>
  <c r="AB299" i="8"/>
  <c r="Y300" i="8"/>
  <c r="AA300" i="8"/>
  <c r="C300" i="8"/>
  <c r="D300" i="8"/>
  <c r="F300" i="8"/>
  <c r="G300" i="8"/>
  <c r="AB300" i="8"/>
  <c r="Y301" i="8"/>
  <c r="AA301" i="8"/>
  <c r="C301" i="8"/>
  <c r="D301" i="8"/>
  <c r="F301" i="8"/>
  <c r="G301" i="8"/>
  <c r="AB301" i="8"/>
  <c r="Y302" i="8"/>
  <c r="AA302" i="8"/>
  <c r="C302" i="8"/>
  <c r="D302" i="8"/>
  <c r="F302" i="8"/>
  <c r="G302" i="8"/>
  <c r="AB302" i="8"/>
  <c r="Y303" i="8"/>
  <c r="AA303" i="8"/>
  <c r="C303" i="8"/>
  <c r="D303" i="8"/>
  <c r="F303" i="8"/>
  <c r="G303" i="8"/>
  <c r="AB303" i="8"/>
  <c r="Y304" i="8"/>
  <c r="AA304" i="8"/>
  <c r="C304" i="8"/>
  <c r="D304" i="8"/>
  <c r="F304" i="8"/>
  <c r="G304" i="8"/>
  <c r="AB304" i="8"/>
  <c r="Y305" i="8"/>
  <c r="AA305" i="8"/>
  <c r="C305" i="8"/>
  <c r="D305" i="8"/>
  <c r="F305" i="8"/>
  <c r="G305" i="8"/>
  <c r="AB305" i="8"/>
  <c r="Y306" i="8"/>
  <c r="AA306" i="8"/>
  <c r="C306" i="8"/>
  <c r="D306" i="8"/>
  <c r="F306" i="8"/>
  <c r="G306" i="8"/>
  <c r="AB306" i="8"/>
  <c r="Y307" i="8"/>
  <c r="AA307" i="8"/>
  <c r="C307" i="8"/>
  <c r="D307" i="8"/>
  <c r="F307" i="8"/>
  <c r="G307" i="8"/>
  <c r="AB307" i="8"/>
  <c r="Y308" i="8"/>
  <c r="AA308" i="8"/>
  <c r="C308" i="8"/>
  <c r="D308" i="8"/>
  <c r="F308" i="8"/>
  <c r="G308" i="8"/>
  <c r="AB308" i="8"/>
  <c r="Y309" i="8"/>
  <c r="AA309" i="8"/>
  <c r="C309" i="8"/>
  <c r="D309" i="8"/>
  <c r="F309" i="8"/>
  <c r="G309" i="8"/>
  <c r="AB309" i="8"/>
  <c r="Y310" i="8"/>
  <c r="AA310" i="8"/>
  <c r="C310" i="8"/>
  <c r="D310" i="8"/>
  <c r="F310" i="8"/>
  <c r="G310" i="8"/>
  <c r="AB310" i="8"/>
  <c r="Y311" i="8"/>
  <c r="AA311" i="8"/>
  <c r="C311" i="8"/>
  <c r="D311" i="8"/>
  <c r="F311" i="8"/>
  <c r="G311" i="8"/>
  <c r="AB311" i="8"/>
  <c r="Y312" i="8"/>
  <c r="AA312" i="8"/>
  <c r="C312" i="8"/>
  <c r="D312" i="8"/>
  <c r="F312" i="8"/>
  <c r="G312" i="8"/>
  <c r="AB312" i="8"/>
  <c r="Y313" i="8"/>
  <c r="AA313" i="8"/>
  <c r="C313" i="8"/>
  <c r="D313" i="8"/>
  <c r="F313" i="8"/>
  <c r="G313" i="8"/>
  <c r="AB313" i="8"/>
  <c r="Y314" i="8"/>
  <c r="AA314" i="8"/>
  <c r="C314" i="8"/>
  <c r="D314" i="8"/>
  <c r="F314" i="8"/>
  <c r="G314" i="8"/>
  <c r="AB314" i="8"/>
  <c r="Y315" i="8"/>
  <c r="AA315" i="8"/>
  <c r="C315" i="8"/>
  <c r="D315" i="8"/>
  <c r="F315" i="8"/>
  <c r="G315" i="8"/>
  <c r="AB315" i="8"/>
  <c r="Y316" i="8"/>
  <c r="AA316" i="8"/>
  <c r="C316" i="8"/>
  <c r="D316" i="8"/>
  <c r="F316" i="8"/>
  <c r="G316" i="8"/>
  <c r="AB316" i="8"/>
  <c r="Y317" i="8"/>
  <c r="AA317" i="8"/>
  <c r="C317" i="8"/>
  <c r="D317" i="8"/>
  <c r="F317" i="8"/>
  <c r="G317" i="8"/>
  <c r="AB317" i="8"/>
  <c r="Y318" i="8"/>
  <c r="AA318" i="8"/>
  <c r="C318" i="8"/>
  <c r="D318" i="8"/>
  <c r="F318" i="8"/>
  <c r="G318" i="8"/>
  <c r="AB318" i="8"/>
  <c r="Y319" i="8"/>
  <c r="AA319" i="8"/>
  <c r="C319" i="8"/>
  <c r="D319" i="8"/>
  <c r="F319" i="8"/>
  <c r="G319" i="8"/>
  <c r="AB319" i="8"/>
  <c r="Y320" i="8"/>
  <c r="AA320" i="8"/>
  <c r="C320" i="8"/>
  <c r="D320" i="8"/>
  <c r="F320" i="8"/>
  <c r="G320" i="8"/>
  <c r="AB320" i="8"/>
  <c r="Y321" i="8"/>
  <c r="AA321" i="8"/>
  <c r="C321" i="8"/>
  <c r="D321" i="8"/>
  <c r="F321" i="8"/>
  <c r="G321" i="8"/>
  <c r="AB321" i="8"/>
  <c r="Y322" i="8"/>
  <c r="AA322" i="8"/>
  <c r="C322" i="8"/>
  <c r="D322" i="8"/>
  <c r="F322" i="8"/>
  <c r="G322" i="8"/>
  <c r="AB322" i="8"/>
  <c r="Y323" i="8"/>
  <c r="AA323" i="8"/>
  <c r="C323" i="8"/>
  <c r="D323" i="8"/>
  <c r="F323" i="8"/>
  <c r="G323" i="8"/>
  <c r="AB323" i="8"/>
  <c r="Y324" i="8"/>
  <c r="AA324" i="8"/>
  <c r="C324" i="8"/>
  <c r="D324" i="8"/>
  <c r="F324" i="8"/>
  <c r="G324" i="8"/>
  <c r="AB324" i="8"/>
  <c r="Y325" i="8"/>
  <c r="AA325" i="8"/>
  <c r="C325" i="8"/>
  <c r="D325" i="8"/>
  <c r="F325" i="8"/>
  <c r="G325" i="8"/>
  <c r="AB325" i="8"/>
  <c r="Y326" i="8"/>
  <c r="AA326" i="8"/>
  <c r="C326" i="8"/>
  <c r="D326" i="8"/>
  <c r="F326" i="8"/>
  <c r="G326" i="8"/>
  <c r="AB326" i="8"/>
  <c r="Y327" i="8"/>
  <c r="AA327" i="8"/>
  <c r="C327" i="8"/>
  <c r="D327" i="8"/>
  <c r="F327" i="8"/>
  <c r="G327" i="8"/>
  <c r="AB327" i="8"/>
  <c r="Y328" i="8"/>
  <c r="AA328" i="8"/>
  <c r="C328" i="8"/>
  <c r="D328" i="8"/>
  <c r="F328" i="8"/>
  <c r="G328" i="8"/>
  <c r="AB328" i="8"/>
  <c r="Y329" i="8"/>
  <c r="AA329" i="8"/>
  <c r="C329" i="8"/>
  <c r="D329" i="8"/>
  <c r="F329" i="8"/>
  <c r="G329" i="8"/>
  <c r="AB329" i="8"/>
  <c r="Y330" i="8"/>
  <c r="AA330" i="8"/>
  <c r="C330" i="8"/>
  <c r="D330" i="8"/>
  <c r="F330" i="8"/>
  <c r="G330" i="8"/>
  <c r="AB330" i="8"/>
  <c r="Y331" i="8"/>
  <c r="AA331" i="8"/>
  <c r="C331" i="8"/>
  <c r="D331" i="8"/>
  <c r="F331" i="8"/>
  <c r="G331" i="8"/>
  <c r="AB331" i="8"/>
  <c r="Y332" i="8"/>
  <c r="AA332" i="8"/>
  <c r="C332" i="8"/>
  <c r="D332" i="8"/>
  <c r="F332" i="8"/>
  <c r="G332" i="8"/>
  <c r="AB332" i="8"/>
  <c r="Y333" i="8"/>
  <c r="AA333" i="8"/>
  <c r="C333" i="8"/>
  <c r="D333" i="8"/>
  <c r="F333" i="8"/>
  <c r="G333" i="8"/>
  <c r="AB333" i="8"/>
  <c r="Y334" i="8"/>
  <c r="AA334" i="8"/>
  <c r="C334" i="8"/>
  <c r="D334" i="8"/>
  <c r="F334" i="8"/>
  <c r="G334" i="8"/>
  <c r="AB334" i="8"/>
  <c r="Y335" i="8"/>
  <c r="AA335" i="8"/>
  <c r="C335" i="8"/>
  <c r="D335" i="8"/>
  <c r="F335" i="8"/>
  <c r="G335" i="8"/>
  <c r="AB335" i="8"/>
  <c r="Y336" i="8"/>
  <c r="AA336" i="8"/>
  <c r="C336" i="8"/>
  <c r="D336" i="8"/>
  <c r="F336" i="8"/>
  <c r="G336" i="8"/>
  <c r="AB336" i="8"/>
  <c r="Y337" i="8"/>
  <c r="AA337" i="8"/>
  <c r="C337" i="8"/>
  <c r="D337" i="8"/>
  <c r="F337" i="8"/>
  <c r="G337" i="8"/>
  <c r="AB337" i="8"/>
  <c r="Y338" i="8"/>
  <c r="AA338" i="8"/>
  <c r="C338" i="8"/>
  <c r="D338" i="8"/>
  <c r="F338" i="8"/>
  <c r="G338" i="8"/>
  <c r="AB338" i="8"/>
  <c r="Y339" i="8"/>
  <c r="AA339" i="8"/>
  <c r="C339" i="8"/>
  <c r="D339" i="8"/>
  <c r="F339" i="8"/>
  <c r="G339" i="8"/>
  <c r="AB339" i="8"/>
  <c r="Y340" i="8"/>
  <c r="AA340" i="8"/>
  <c r="C340" i="8"/>
  <c r="D340" i="8"/>
  <c r="F340" i="8"/>
  <c r="G340" i="8"/>
  <c r="AB340" i="8"/>
  <c r="Y341" i="8"/>
  <c r="AA341" i="8"/>
  <c r="C341" i="8"/>
  <c r="D341" i="8"/>
  <c r="F341" i="8"/>
  <c r="G341" i="8"/>
  <c r="AB341" i="8"/>
  <c r="Y342" i="8"/>
  <c r="AA342" i="8"/>
  <c r="C342" i="8"/>
  <c r="D342" i="8"/>
  <c r="F342" i="8"/>
  <c r="G342" i="8"/>
  <c r="AB342" i="8"/>
  <c r="Y343" i="8"/>
  <c r="AA343" i="8"/>
  <c r="C343" i="8"/>
  <c r="D343" i="8"/>
  <c r="F343" i="8"/>
  <c r="G343" i="8"/>
  <c r="AB343" i="8"/>
  <c r="Y344" i="8"/>
  <c r="AA344" i="8"/>
  <c r="C344" i="8"/>
  <c r="D344" i="8"/>
  <c r="F344" i="8"/>
  <c r="G344" i="8"/>
  <c r="AB344" i="8"/>
  <c r="Y345" i="8"/>
  <c r="AA345" i="8"/>
  <c r="C345" i="8"/>
  <c r="D345" i="8"/>
  <c r="F345" i="8"/>
  <c r="G345" i="8"/>
  <c r="AB345" i="8"/>
  <c r="Y346" i="8"/>
  <c r="AA346" i="8"/>
  <c r="C346" i="8"/>
  <c r="D346" i="8"/>
  <c r="F346" i="8"/>
  <c r="G346" i="8"/>
  <c r="AB346" i="8"/>
  <c r="Y347" i="8"/>
  <c r="AA347" i="8"/>
  <c r="C347" i="8"/>
  <c r="D347" i="8"/>
  <c r="F347" i="8"/>
  <c r="G347" i="8"/>
  <c r="AB347" i="8"/>
  <c r="Y348" i="8"/>
  <c r="AA348" i="8"/>
  <c r="C348" i="8"/>
  <c r="D348" i="8"/>
  <c r="F348" i="8"/>
  <c r="G348" i="8"/>
  <c r="AB348" i="8"/>
  <c r="Y349" i="8"/>
  <c r="AA349" i="8"/>
  <c r="C349" i="8"/>
  <c r="D349" i="8"/>
  <c r="F349" i="8"/>
  <c r="G349" i="8"/>
  <c r="AB349" i="8"/>
  <c r="Y350" i="8"/>
  <c r="AA350" i="8"/>
  <c r="C350" i="8"/>
  <c r="D350" i="8"/>
  <c r="F350" i="8"/>
  <c r="G350" i="8"/>
  <c r="AB350" i="8"/>
  <c r="Y351" i="8"/>
  <c r="AA351" i="8"/>
  <c r="C351" i="8"/>
  <c r="D351" i="8"/>
  <c r="F351" i="8"/>
  <c r="G351" i="8"/>
  <c r="AB351" i="8"/>
  <c r="Y352" i="8"/>
  <c r="AA352" i="8"/>
  <c r="C352" i="8"/>
  <c r="D352" i="8"/>
  <c r="F352" i="8"/>
  <c r="G352" i="8"/>
  <c r="AB352" i="8"/>
  <c r="Y353" i="8"/>
  <c r="AA353" i="8"/>
  <c r="C353" i="8"/>
  <c r="D353" i="8"/>
  <c r="F353" i="8"/>
  <c r="G353" i="8"/>
  <c r="AB353" i="8"/>
  <c r="Y354" i="8"/>
  <c r="AA354" i="8"/>
  <c r="C354" i="8"/>
  <c r="D354" i="8"/>
  <c r="F354" i="8"/>
  <c r="G354" i="8"/>
  <c r="AB354" i="8"/>
  <c r="Y355" i="8"/>
  <c r="AA355" i="8"/>
  <c r="C355" i="8"/>
  <c r="D355" i="8"/>
  <c r="F355" i="8"/>
  <c r="G355" i="8"/>
  <c r="AB355" i="8"/>
  <c r="Y356" i="8"/>
  <c r="AA356" i="8"/>
  <c r="C356" i="8"/>
  <c r="D356" i="8"/>
  <c r="F356" i="8"/>
  <c r="G356" i="8"/>
  <c r="AB356" i="8"/>
  <c r="Y357" i="8"/>
  <c r="AA357" i="8"/>
  <c r="C357" i="8"/>
  <c r="D357" i="8"/>
  <c r="F357" i="8"/>
  <c r="G357" i="8"/>
  <c r="AB357" i="8"/>
  <c r="Y358" i="8"/>
  <c r="AA358" i="8"/>
  <c r="C358" i="8"/>
  <c r="D358" i="8"/>
  <c r="F358" i="8"/>
  <c r="G358" i="8"/>
  <c r="AB358" i="8"/>
  <c r="Y359" i="8"/>
  <c r="AA359" i="8"/>
  <c r="C359" i="8"/>
  <c r="D359" i="8"/>
  <c r="F359" i="8"/>
  <c r="G359" i="8"/>
  <c r="AB359" i="8"/>
  <c r="Y360" i="8"/>
  <c r="AA360" i="8"/>
  <c r="C360" i="8"/>
  <c r="D360" i="8"/>
  <c r="F360" i="8"/>
  <c r="G360" i="8"/>
  <c r="AB360" i="8"/>
  <c r="Y361" i="8"/>
  <c r="AA361" i="8"/>
  <c r="C361" i="8"/>
  <c r="D361" i="8"/>
  <c r="F361" i="8"/>
  <c r="G361" i="8"/>
  <c r="AB361" i="8"/>
  <c r="Y362" i="8"/>
  <c r="AA362" i="8"/>
  <c r="C362" i="8"/>
  <c r="D362" i="8"/>
  <c r="F362" i="8"/>
  <c r="G362" i="8"/>
  <c r="AB362" i="8"/>
  <c r="Y363" i="8"/>
  <c r="AA363" i="8"/>
  <c r="C363" i="8"/>
  <c r="D363" i="8"/>
  <c r="F363" i="8"/>
  <c r="G363" i="8"/>
  <c r="AB363" i="8"/>
  <c r="Y364" i="8"/>
  <c r="AA364" i="8"/>
  <c r="C364" i="8"/>
  <c r="D364" i="8"/>
  <c r="F364" i="8"/>
  <c r="G364" i="8"/>
  <c r="AB364" i="8"/>
  <c r="Y365" i="8"/>
  <c r="AA365" i="8"/>
  <c r="C365" i="8"/>
  <c r="D365" i="8"/>
  <c r="F365" i="8"/>
  <c r="G365" i="8"/>
  <c r="AB365" i="8"/>
  <c r="Y366" i="8"/>
  <c r="AA366" i="8"/>
  <c r="C366" i="8"/>
  <c r="D366" i="8"/>
  <c r="F366" i="8"/>
  <c r="G366" i="8"/>
  <c r="AB366" i="8"/>
  <c r="Y367" i="8"/>
  <c r="AA367" i="8"/>
  <c r="C367" i="8"/>
  <c r="D367" i="8"/>
  <c r="F367" i="8"/>
  <c r="G367" i="8"/>
  <c r="AB367" i="8"/>
  <c r="Y368" i="8"/>
  <c r="AA368" i="8"/>
  <c r="C368" i="8"/>
  <c r="D368" i="8"/>
  <c r="F368" i="8"/>
  <c r="G368" i="8"/>
  <c r="AB368" i="8"/>
  <c r="Y369" i="8"/>
  <c r="AA369" i="8"/>
  <c r="C369" i="8"/>
  <c r="D369" i="8"/>
  <c r="F369" i="8"/>
  <c r="G369" i="8"/>
  <c r="AB369" i="8"/>
  <c r="Y370" i="8"/>
  <c r="AA370" i="8"/>
  <c r="C370" i="8"/>
  <c r="D370" i="8"/>
  <c r="F370" i="8"/>
  <c r="G370" i="8"/>
  <c r="AB370" i="8"/>
  <c r="Y371" i="8"/>
  <c r="AA371" i="8"/>
  <c r="C371" i="8"/>
  <c r="D371" i="8"/>
  <c r="F371" i="8"/>
  <c r="G371" i="8"/>
  <c r="AB371" i="8"/>
  <c r="Y372" i="8"/>
  <c r="AA372" i="8"/>
  <c r="C372" i="8"/>
  <c r="D372" i="8"/>
  <c r="F372" i="8"/>
  <c r="G372" i="8"/>
  <c r="AB372" i="8"/>
  <c r="Y373" i="8"/>
  <c r="AA373" i="8"/>
  <c r="C373" i="8"/>
  <c r="D373" i="8"/>
  <c r="F373" i="8"/>
  <c r="G373" i="8"/>
  <c r="AB373" i="8"/>
  <c r="Y374" i="8"/>
  <c r="AA374" i="8"/>
  <c r="C374" i="8"/>
  <c r="D374" i="8"/>
  <c r="F374" i="8"/>
  <c r="G374" i="8"/>
  <c r="AB374" i="8"/>
  <c r="Y375" i="8"/>
  <c r="AA375" i="8"/>
  <c r="C375" i="8"/>
  <c r="D375" i="8"/>
  <c r="F375" i="8"/>
  <c r="G375" i="8"/>
  <c r="AB375" i="8"/>
  <c r="Y376" i="8"/>
  <c r="AA376" i="8"/>
  <c r="C376" i="8"/>
  <c r="D376" i="8"/>
  <c r="F376" i="8"/>
  <c r="G376" i="8"/>
  <c r="AB376" i="8"/>
  <c r="Y377" i="8"/>
  <c r="AA377" i="8"/>
  <c r="C377" i="8"/>
  <c r="D377" i="8"/>
  <c r="F377" i="8"/>
  <c r="G377" i="8"/>
  <c r="AB377" i="8"/>
  <c r="Y378" i="8"/>
  <c r="AA378" i="8"/>
  <c r="C378" i="8"/>
  <c r="D378" i="8"/>
  <c r="F378" i="8"/>
  <c r="G378" i="8"/>
  <c r="AB378" i="8"/>
  <c r="Y379" i="8"/>
  <c r="AA379" i="8"/>
  <c r="C379" i="8"/>
  <c r="D379" i="8"/>
  <c r="F379" i="8"/>
  <c r="G379" i="8"/>
  <c r="AB379" i="8"/>
  <c r="Y380" i="8"/>
  <c r="AA380" i="8"/>
  <c r="C380" i="8"/>
  <c r="D380" i="8"/>
  <c r="F380" i="8"/>
  <c r="G380" i="8"/>
  <c r="AB380" i="8"/>
  <c r="Y381" i="8"/>
  <c r="AA381" i="8"/>
  <c r="C381" i="8"/>
  <c r="D381" i="8"/>
  <c r="F381" i="8"/>
  <c r="G381" i="8"/>
  <c r="AB381" i="8"/>
  <c r="Y382" i="8"/>
  <c r="AA382" i="8"/>
  <c r="C382" i="8"/>
  <c r="D382" i="8"/>
  <c r="F382" i="8"/>
  <c r="G382" i="8"/>
  <c r="AB382" i="8"/>
  <c r="Y383" i="8"/>
  <c r="AA383" i="8"/>
  <c r="C383" i="8"/>
  <c r="D383" i="8"/>
  <c r="F383" i="8"/>
  <c r="G383" i="8"/>
  <c r="AB383" i="8"/>
  <c r="Y384" i="8"/>
  <c r="AA384" i="8"/>
  <c r="C384" i="8"/>
  <c r="D384" i="8"/>
  <c r="F384" i="8"/>
  <c r="G384" i="8"/>
  <c r="AB384" i="8"/>
  <c r="Y385" i="8"/>
  <c r="AA385" i="8"/>
  <c r="C385" i="8"/>
  <c r="D385" i="8"/>
  <c r="F385" i="8"/>
  <c r="G385" i="8"/>
  <c r="AB385" i="8"/>
  <c r="Y386" i="8"/>
  <c r="AA386" i="8"/>
  <c r="C386" i="8"/>
  <c r="D386" i="8"/>
  <c r="F386" i="8"/>
  <c r="G386" i="8"/>
  <c r="AB386" i="8"/>
  <c r="Y387" i="8"/>
  <c r="AA387" i="8"/>
  <c r="C387" i="8"/>
  <c r="D387" i="8"/>
  <c r="F387" i="8"/>
  <c r="G387" i="8"/>
  <c r="AB387" i="8"/>
  <c r="Y388" i="8"/>
  <c r="AA388" i="8"/>
  <c r="C388" i="8"/>
  <c r="D388" i="8"/>
  <c r="F388" i="8"/>
  <c r="G388" i="8"/>
  <c r="AB388" i="8"/>
  <c r="Y389" i="8"/>
  <c r="AA389" i="8"/>
  <c r="C389" i="8"/>
  <c r="D389" i="8"/>
  <c r="F389" i="8"/>
  <c r="G389" i="8"/>
  <c r="AB389" i="8"/>
  <c r="Y390" i="8"/>
  <c r="AA390" i="8"/>
  <c r="C390" i="8"/>
  <c r="D390" i="8"/>
  <c r="F390" i="8"/>
  <c r="G390" i="8"/>
  <c r="AB390" i="8"/>
  <c r="Y391" i="8"/>
  <c r="AA391" i="8"/>
  <c r="C391" i="8"/>
  <c r="D391" i="8"/>
  <c r="F391" i="8"/>
  <c r="G391" i="8"/>
  <c r="AB391" i="8"/>
  <c r="Y392" i="8"/>
  <c r="AA392" i="8"/>
  <c r="C392" i="8"/>
  <c r="D392" i="8"/>
  <c r="F392" i="8"/>
  <c r="G392" i="8"/>
  <c r="AB392" i="8"/>
  <c r="Y393" i="8"/>
  <c r="AA393" i="8"/>
  <c r="C393" i="8"/>
  <c r="D393" i="8"/>
  <c r="F393" i="8"/>
  <c r="G393" i="8"/>
  <c r="AB393" i="8"/>
  <c r="Y394" i="8"/>
  <c r="AA394" i="8"/>
  <c r="C394" i="8"/>
  <c r="D394" i="8"/>
  <c r="F394" i="8"/>
  <c r="G394" i="8"/>
  <c r="AB394" i="8"/>
  <c r="Y395" i="8"/>
  <c r="AA395" i="8"/>
  <c r="C395" i="8"/>
  <c r="D395" i="8"/>
  <c r="F395" i="8"/>
  <c r="G395" i="8"/>
  <c r="AB395" i="8"/>
  <c r="Y396" i="8"/>
  <c r="AA396" i="8"/>
  <c r="C396" i="8"/>
  <c r="D396" i="8"/>
  <c r="F396" i="8"/>
  <c r="G396" i="8"/>
  <c r="AB396" i="8"/>
  <c r="Y397" i="8"/>
  <c r="AA397" i="8"/>
  <c r="C397" i="8"/>
  <c r="D397" i="8"/>
  <c r="F397" i="8"/>
  <c r="G397" i="8"/>
  <c r="AB397" i="8"/>
  <c r="Y398" i="8"/>
  <c r="AA398" i="8"/>
  <c r="C398" i="8"/>
  <c r="D398" i="8"/>
  <c r="F398" i="8"/>
  <c r="G398" i="8"/>
  <c r="AB398" i="8"/>
  <c r="Y399" i="8"/>
  <c r="AA399" i="8"/>
  <c r="C399" i="8"/>
  <c r="D399" i="8"/>
  <c r="F399" i="8"/>
  <c r="G399" i="8"/>
  <c r="AB399" i="8"/>
  <c r="Y400" i="8"/>
  <c r="AA400" i="8"/>
  <c r="C400" i="8"/>
  <c r="D400" i="8"/>
  <c r="F400" i="8"/>
  <c r="G400" i="8"/>
  <c r="AB400" i="8"/>
  <c r="Y401" i="8"/>
  <c r="AA401" i="8"/>
  <c r="C401" i="8"/>
  <c r="D401" i="8"/>
  <c r="F401" i="8"/>
  <c r="G401" i="8"/>
  <c r="AB401" i="8"/>
  <c r="Y402" i="8"/>
  <c r="AA402" i="8"/>
  <c r="C402" i="8"/>
  <c r="D402" i="8"/>
  <c r="F402" i="8"/>
  <c r="G402" i="8"/>
  <c r="AB402" i="8"/>
  <c r="Y403" i="8"/>
  <c r="AA403" i="8"/>
  <c r="C403" i="8"/>
  <c r="D403" i="8"/>
  <c r="F403" i="8"/>
  <c r="G403" i="8"/>
  <c r="AB403" i="8"/>
  <c r="Y404" i="8"/>
  <c r="AA404" i="8"/>
  <c r="C404" i="8"/>
  <c r="D404" i="8"/>
  <c r="F404" i="8"/>
  <c r="G404" i="8"/>
  <c r="AB404" i="8"/>
  <c r="Y405" i="8"/>
  <c r="AA405" i="8"/>
  <c r="C405" i="8"/>
  <c r="D405" i="8"/>
  <c r="F405" i="8"/>
  <c r="G405" i="8"/>
  <c r="AB405" i="8"/>
  <c r="Y406" i="8"/>
  <c r="AA406" i="8"/>
  <c r="C406" i="8"/>
  <c r="D406" i="8"/>
  <c r="F406" i="8"/>
  <c r="G406" i="8"/>
  <c r="AB406" i="8"/>
  <c r="Y407" i="8"/>
  <c r="AA407" i="8"/>
  <c r="C407" i="8"/>
  <c r="D407" i="8"/>
  <c r="F407" i="8"/>
  <c r="G407" i="8"/>
  <c r="AB407" i="8"/>
  <c r="Y408" i="8"/>
  <c r="AA408" i="8"/>
  <c r="C408" i="8"/>
  <c r="D408" i="8"/>
  <c r="F408" i="8"/>
  <c r="G408" i="8"/>
  <c r="AB408" i="8"/>
  <c r="Y409" i="8"/>
  <c r="AA409" i="8"/>
  <c r="C409" i="8"/>
  <c r="D409" i="8"/>
  <c r="F409" i="8"/>
  <c r="G409" i="8"/>
  <c r="AB409" i="8"/>
  <c r="Y410" i="8"/>
  <c r="AA410" i="8"/>
  <c r="C410" i="8"/>
  <c r="D410" i="8"/>
  <c r="F410" i="8"/>
  <c r="G410" i="8"/>
  <c r="AB410" i="8"/>
  <c r="Y411" i="8"/>
  <c r="AA411" i="8"/>
  <c r="C411" i="8"/>
  <c r="D411" i="8"/>
  <c r="F411" i="8"/>
  <c r="G411" i="8"/>
  <c r="AB411" i="8"/>
  <c r="Y412" i="8"/>
  <c r="AA412" i="8"/>
  <c r="C412" i="8"/>
  <c r="D412" i="8"/>
  <c r="F412" i="8"/>
  <c r="G412" i="8"/>
  <c r="AB412" i="8"/>
  <c r="Y413" i="8"/>
  <c r="AA413" i="8"/>
  <c r="C413" i="8"/>
  <c r="D413" i="8"/>
  <c r="F413" i="8"/>
  <c r="G413" i="8"/>
  <c r="AB413" i="8"/>
  <c r="Y414" i="8"/>
  <c r="AA414" i="8"/>
  <c r="C414" i="8"/>
  <c r="D414" i="8"/>
  <c r="F414" i="8"/>
  <c r="G414" i="8"/>
  <c r="AB414" i="8"/>
  <c r="Y415" i="8"/>
  <c r="AA415" i="8"/>
  <c r="C415" i="8"/>
  <c r="D415" i="8"/>
  <c r="F415" i="8"/>
  <c r="G415" i="8"/>
  <c r="AB415" i="8"/>
  <c r="Y416" i="8"/>
  <c r="AA416" i="8"/>
  <c r="C416" i="8"/>
  <c r="D416" i="8"/>
  <c r="F416" i="8"/>
  <c r="G416" i="8"/>
  <c r="AB416" i="8"/>
  <c r="Y417" i="8"/>
  <c r="AA417" i="8"/>
  <c r="C417" i="8"/>
  <c r="D417" i="8"/>
  <c r="F417" i="8"/>
  <c r="G417" i="8"/>
  <c r="AB417" i="8"/>
  <c r="Y418" i="8"/>
  <c r="AA418" i="8"/>
  <c r="C418" i="8"/>
  <c r="D418" i="8"/>
  <c r="F418" i="8"/>
  <c r="G418" i="8"/>
  <c r="AB418" i="8"/>
  <c r="Y419" i="8"/>
  <c r="AA419" i="8"/>
  <c r="C419" i="8"/>
  <c r="D419" i="8"/>
  <c r="F419" i="8"/>
  <c r="G419" i="8"/>
  <c r="AB419" i="8"/>
  <c r="Y420" i="8"/>
  <c r="AA420" i="8"/>
  <c r="C420" i="8"/>
  <c r="D420" i="8"/>
  <c r="F420" i="8"/>
  <c r="G420" i="8"/>
  <c r="AB420" i="8"/>
  <c r="Y421" i="8"/>
  <c r="AA421" i="8"/>
  <c r="C421" i="8"/>
  <c r="D421" i="8"/>
  <c r="F421" i="8"/>
  <c r="G421" i="8"/>
  <c r="AB421" i="8"/>
  <c r="Y422" i="8"/>
  <c r="AA422" i="8"/>
  <c r="C422" i="8"/>
  <c r="D422" i="8"/>
  <c r="F422" i="8"/>
  <c r="G422" i="8"/>
  <c r="AB422" i="8"/>
  <c r="Y423" i="8"/>
  <c r="AA423" i="8"/>
  <c r="C423" i="8"/>
  <c r="D423" i="8"/>
  <c r="F423" i="8"/>
  <c r="G423" i="8"/>
  <c r="AB423" i="8"/>
  <c r="Y424" i="8"/>
  <c r="AA424" i="8"/>
  <c r="C424" i="8"/>
  <c r="D424" i="8"/>
  <c r="F424" i="8"/>
  <c r="G424" i="8"/>
  <c r="AB424" i="8"/>
  <c r="Y425" i="8"/>
  <c r="AA425" i="8"/>
  <c r="C425" i="8"/>
  <c r="D425" i="8"/>
  <c r="F425" i="8"/>
  <c r="G425" i="8"/>
  <c r="AB425" i="8"/>
  <c r="Y426" i="8"/>
  <c r="AA426" i="8"/>
  <c r="C426" i="8"/>
  <c r="D426" i="8"/>
  <c r="F426" i="8"/>
  <c r="G426" i="8"/>
  <c r="AB426" i="8"/>
  <c r="Y427" i="8"/>
  <c r="AA427" i="8"/>
  <c r="C427" i="8"/>
  <c r="D427" i="8"/>
  <c r="F427" i="8"/>
  <c r="G427" i="8"/>
  <c r="AB427" i="8"/>
  <c r="Y428" i="8"/>
  <c r="AA428" i="8"/>
  <c r="C428" i="8"/>
  <c r="D428" i="8"/>
  <c r="F428" i="8"/>
  <c r="G428" i="8"/>
  <c r="AB428" i="8"/>
  <c r="Y429" i="8"/>
  <c r="AA429" i="8"/>
  <c r="C429" i="8"/>
  <c r="D429" i="8"/>
  <c r="F429" i="8"/>
  <c r="G429" i="8"/>
  <c r="AB429" i="8"/>
  <c r="Y430" i="8"/>
  <c r="AA430" i="8"/>
  <c r="C430" i="8"/>
  <c r="D430" i="8"/>
  <c r="F430" i="8"/>
  <c r="G430" i="8"/>
  <c r="AB430" i="8"/>
  <c r="Y431" i="8"/>
  <c r="AA431" i="8"/>
  <c r="C431" i="8"/>
  <c r="D431" i="8"/>
  <c r="F431" i="8"/>
  <c r="G431" i="8"/>
  <c r="AB431" i="8"/>
  <c r="Y432" i="8"/>
  <c r="AA432" i="8"/>
  <c r="C432" i="8"/>
  <c r="D432" i="8"/>
  <c r="F432" i="8"/>
  <c r="G432" i="8"/>
  <c r="AB432" i="8"/>
  <c r="Y433" i="8"/>
  <c r="AA433" i="8"/>
  <c r="C433" i="8"/>
  <c r="D433" i="8"/>
  <c r="F433" i="8"/>
  <c r="G433" i="8"/>
  <c r="AB433" i="8"/>
  <c r="Y434" i="8"/>
  <c r="AA434" i="8"/>
  <c r="C434" i="8"/>
  <c r="D434" i="8"/>
  <c r="F434" i="8"/>
  <c r="G434" i="8"/>
  <c r="AB434" i="8"/>
  <c r="Y435" i="8"/>
  <c r="AA435" i="8"/>
  <c r="C435" i="8"/>
  <c r="D435" i="8"/>
  <c r="F435" i="8"/>
  <c r="G435" i="8"/>
  <c r="AB435" i="8"/>
  <c r="Y436" i="8"/>
  <c r="AA436" i="8"/>
  <c r="C436" i="8"/>
  <c r="D436" i="8"/>
  <c r="F436" i="8"/>
  <c r="G436" i="8"/>
  <c r="AB436" i="8"/>
  <c r="Y437" i="8"/>
  <c r="AA437" i="8"/>
  <c r="C437" i="8"/>
  <c r="D437" i="8"/>
  <c r="F437" i="8"/>
  <c r="G437" i="8"/>
  <c r="AB437" i="8"/>
  <c r="Y438" i="8"/>
  <c r="AA438" i="8"/>
  <c r="C438" i="8"/>
  <c r="D438" i="8"/>
  <c r="F438" i="8"/>
  <c r="G438" i="8"/>
  <c r="AB438" i="8"/>
  <c r="Y439" i="8"/>
  <c r="AA439" i="8"/>
  <c r="C439" i="8"/>
  <c r="D439" i="8"/>
  <c r="F439" i="8"/>
  <c r="G439" i="8"/>
  <c r="AB439" i="8"/>
  <c r="Y440" i="8"/>
  <c r="AA440" i="8"/>
  <c r="C440" i="8"/>
  <c r="D440" i="8"/>
  <c r="F440" i="8"/>
  <c r="G440" i="8"/>
  <c r="AB440" i="8"/>
  <c r="Y441" i="8"/>
  <c r="AA441" i="8"/>
  <c r="C441" i="8"/>
  <c r="D441" i="8"/>
  <c r="F441" i="8"/>
  <c r="G441" i="8"/>
  <c r="AB441" i="8"/>
  <c r="Y442" i="8"/>
  <c r="AA442" i="8"/>
  <c r="C442" i="8"/>
  <c r="D442" i="8"/>
  <c r="F442" i="8"/>
  <c r="G442" i="8"/>
  <c r="AB442" i="8"/>
  <c r="Y443" i="8"/>
  <c r="AA443" i="8"/>
  <c r="C443" i="8"/>
  <c r="D443" i="8"/>
  <c r="F443" i="8"/>
  <c r="G443" i="8"/>
  <c r="AB443" i="8"/>
  <c r="Y444" i="8"/>
  <c r="AA444" i="8"/>
  <c r="C444" i="8"/>
  <c r="D444" i="8"/>
  <c r="F444" i="8"/>
  <c r="G444" i="8"/>
  <c r="AB444" i="8"/>
  <c r="Y445" i="8"/>
  <c r="AA445" i="8"/>
  <c r="C445" i="8"/>
  <c r="D445" i="8"/>
  <c r="F445" i="8"/>
  <c r="G445" i="8"/>
  <c r="AB445" i="8"/>
  <c r="Y446" i="8"/>
  <c r="AA446" i="8"/>
  <c r="C446" i="8"/>
  <c r="D446" i="8"/>
  <c r="F446" i="8"/>
  <c r="G446" i="8"/>
  <c r="AB446" i="8"/>
  <c r="Y447" i="8"/>
  <c r="AA447" i="8"/>
  <c r="C447" i="8"/>
  <c r="D447" i="8"/>
  <c r="F447" i="8"/>
  <c r="G447" i="8"/>
  <c r="AB447" i="8"/>
  <c r="Y448" i="8"/>
  <c r="AA448" i="8"/>
  <c r="C448" i="8"/>
  <c r="D448" i="8"/>
  <c r="F448" i="8"/>
  <c r="G448" i="8"/>
  <c r="AB448" i="8"/>
  <c r="Y449" i="8"/>
  <c r="AA449" i="8"/>
  <c r="C449" i="8"/>
  <c r="D449" i="8"/>
  <c r="F449" i="8"/>
  <c r="G449" i="8"/>
  <c r="AB449" i="8"/>
  <c r="Y450" i="8"/>
  <c r="AA450" i="8"/>
  <c r="C450" i="8"/>
  <c r="D450" i="8"/>
  <c r="F450" i="8"/>
  <c r="G450" i="8"/>
  <c r="AB450" i="8"/>
  <c r="Y451" i="8"/>
  <c r="AA451" i="8"/>
  <c r="C451" i="8"/>
  <c r="D451" i="8"/>
  <c r="F451" i="8"/>
  <c r="G451" i="8"/>
  <c r="AB451" i="8"/>
  <c r="Y452" i="8"/>
  <c r="AA452" i="8"/>
  <c r="C452" i="8"/>
  <c r="D452" i="8"/>
  <c r="F452" i="8"/>
  <c r="G452" i="8"/>
  <c r="AB452" i="8"/>
  <c r="Y453" i="8"/>
  <c r="AA453" i="8"/>
  <c r="C453" i="8"/>
  <c r="D453" i="8"/>
  <c r="F453" i="8"/>
  <c r="G453" i="8"/>
  <c r="AB453" i="8"/>
  <c r="Y454" i="8"/>
  <c r="AA454" i="8"/>
  <c r="C454" i="8"/>
  <c r="D454" i="8"/>
  <c r="F454" i="8"/>
  <c r="G454" i="8"/>
  <c r="AB454" i="8"/>
  <c r="Y455" i="8"/>
  <c r="AA455" i="8"/>
  <c r="C455" i="8"/>
  <c r="D455" i="8"/>
  <c r="F455" i="8"/>
  <c r="G455" i="8"/>
  <c r="AB455" i="8"/>
  <c r="Y456" i="8"/>
  <c r="AA456" i="8"/>
  <c r="C456" i="8"/>
  <c r="D456" i="8"/>
  <c r="F456" i="8"/>
  <c r="G456" i="8"/>
  <c r="AB456" i="8"/>
  <c r="Y457" i="8"/>
  <c r="AA457" i="8"/>
  <c r="C457" i="8"/>
  <c r="D457" i="8"/>
  <c r="F457" i="8"/>
  <c r="G457" i="8"/>
  <c r="AB457" i="8"/>
  <c r="Y458" i="8"/>
  <c r="AA458" i="8"/>
  <c r="C458" i="8"/>
  <c r="D458" i="8"/>
  <c r="F458" i="8"/>
  <c r="G458" i="8"/>
  <c r="AB458" i="8"/>
  <c r="Y459" i="8"/>
  <c r="AA459" i="8"/>
  <c r="C459" i="8"/>
  <c r="D459" i="8"/>
  <c r="F459" i="8"/>
  <c r="G459" i="8"/>
  <c r="AB459" i="8"/>
  <c r="Y460" i="8"/>
  <c r="AA460" i="8"/>
  <c r="C460" i="8"/>
  <c r="D460" i="8"/>
  <c r="F460" i="8"/>
  <c r="G460" i="8"/>
  <c r="AB460" i="8"/>
  <c r="Y461" i="8"/>
  <c r="AA461" i="8"/>
  <c r="C461" i="8"/>
  <c r="D461" i="8"/>
  <c r="F461" i="8"/>
  <c r="G461" i="8"/>
  <c r="AB461" i="8"/>
  <c r="Y462" i="8"/>
  <c r="AA462" i="8"/>
  <c r="C462" i="8"/>
  <c r="D462" i="8"/>
  <c r="F462" i="8"/>
  <c r="G462" i="8"/>
  <c r="AB462" i="8"/>
  <c r="Y463" i="8"/>
  <c r="AA463" i="8"/>
  <c r="C463" i="8"/>
  <c r="D463" i="8"/>
  <c r="F463" i="8"/>
  <c r="G463" i="8"/>
  <c r="AB463" i="8"/>
  <c r="Y464" i="8"/>
  <c r="AA464" i="8"/>
  <c r="C464" i="8"/>
  <c r="D464" i="8"/>
  <c r="F464" i="8"/>
  <c r="G464" i="8"/>
  <c r="AB464" i="8"/>
  <c r="Y465" i="8"/>
  <c r="AA465" i="8"/>
  <c r="C465" i="8"/>
  <c r="D465" i="8"/>
  <c r="F465" i="8"/>
  <c r="G465" i="8"/>
  <c r="AB465" i="8"/>
  <c r="Y466" i="8"/>
  <c r="AA466" i="8"/>
  <c r="C466" i="8"/>
  <c r="D466" i="8"/>
  <c r="F466" i="8"/>
  <c r="G466" i="8"/>
  <c r="AB466" i="8"/>
  <c r="Y467" i="8"/>
  <c r="AA467" i="8"/>
  <c r="C467" i="8"/>
  <c r="D467" i="8"/>
  <c r="F467" i="8"/>
  <c r="G467" i="8"/>
  <c r="AB467" i="8"/>
  <c r="Y468" i="8"/>
  <c r="AA468" i="8"/>
  <c r="C468" i="8"/>
  <c r="D468" i="8"/>
  <c r="F468" i="8"/>
  <c r="G468" i="8"/>
  <c r="AB468" i="8"/>
  <c r="Y469" i="8"/>
  <c r="AA469" i="8"/>
  <c r="C469" i="8"/>
  <c r="D469" i="8"/>
  <c r="F469" i="8"/>
  <c r="G469" i="8"/>
  <c r="AB469" i="8"/>
  <c r="Y470" i="8"/>
  <c r="AA470" i="8"/>
  <c r="C470" i="8"/>
  <c r="D470" i="8"/>
  <c r="F470" i="8"/>
  <c r="G470" i="8"/>
  <c r="AB470" i="8"/>
  <c r="Y471" i="8"/>
  <c r="AA471" i="8"/>
  <c r="C471" i="8"/>
  <c r="D471" i="8"/>
  <c r="F471" i="8"/>
  <c r="G471" i="8"/>
  <c r="AB471" i="8"/>
  <c r="Y472" i="8"/>
  <c r="AA472" i="8"/>
  <c r="C472" i="8"/>
  <c r="D472" i="8"/>
  <c r="F472" i="8"/>
  <c r="G472" i="8"/>
  <c r="AB472" i="8"/>
  <c r="Y473" i="8"/>
  <c r="AA473" i="8"/>
  <c r="C473" i="8"/>
  <c r="D473" i="8"/>
  <c r="F473" i="8"/>
  <c r="G473" i="8"/>
  <c r="AB473" i="8"/>
  <c r="Y474" i="8"/>
  <c r="AA474" i="8"/>
  <c r="C474" i="8"/>
  <c r="D474" i="8"/>
  <c r="F474" i="8"/>
  <c r="G474" i="8"/>
  <c r="AB474" i="8"/>
  <c r="Y475" i="8"/>
  <c r="AA475" i="8"/>
  <c r="C475" i="8"/>
  <c r="D475" i="8"/>
  <c r="F475" i="8"/>
  <c r="G475" i="8"/>
  <c r="AB475" i="8"/>
  <c r="Y476" i="8"/>
  <c r="AA476" i="8"/>
  <c r="C476" i="8"/>
  <c r="D476" i="8"/>
  <c r="F476" i="8"/>
  <c r="G476" i="8"/>
  <c r="AB476" i="8"/>
  <c r="Y477" i="8"/>
  <c r="AA477" i="8"/>
  <c r="C477" i="8"/>
  <c r="D477" i="8"/>
  <c r="F477" i="8"/>
  <c r="G477" i="8"/>
  <c r="AB477" i="8"/>
  <c r="Y478" i="8"/>
  <c r="AA478" i="8"/>
  <c r="C478" i="8"/>
  <c r="D478" i="8"/>
  <c r="F478" i="8"/>
  <c r="G478" i="8"/>
  <c r="AB478" i="8"/>
  <c r="Y479" i="8"/>
  <c r="AA479" i="8"/>
  <c r="C479" i="8"/>
  <c r="D479" i="8"/>
  <c r="F479" i="8"/>
  <c r="G479" i="8"/>
  <c r="AB479" i="8"/>
  <c r="Y480" i="8"/>
  <c r="AA480" i="8"/>
  <c r="C480" i="8"/>
  <c r="D480" i="8"/>
  <c r="F480" i="8"/>
  <c r="G480" i="8"/>
  <c r="AB480" i="8"/>
  <c r="Y481" i="8"/>
  <c r="AA481" i="8"/>
  <c r="C481" i="8"/>
  <c r="D481" i="8"/>
  <c r="F481" i="8"/>
  <c r="G481" i="8"/>
  <c r="AB481" i="8"/>
  <c r="Y482" i="8"/>
  <c r="AA482" i="8"/>
  <c r="C482" i="8"/>
  <c r="D482" i="8"/>
  <c r="F482" i="8"/>
  <c r="G482" i="8"/>
  <c r="AB482" i="8"/>
  <c r="Y483" i="8"/>
  <c r="AA483" i="8"/>
  <c r="C483" i="8"/>
  <c r="D483" i="8"/>
  <c r="F483" i="8"/>
  <c r="G483" i="8"/>
  <c r="AB483" i="8"/>
  <c r="Y484" i="8"/>
  <c r="AA484" i="8"/>
  <c r="C484" i="8"/>
  <c r="D484" i="8"/>
  <c r="F484" i="8"/>
  <c r="G484" i="8"/>
  <c r="AB484" i="8"/>
  <c r="Y485" i="8"/>
  <c r="AA485" i="8"/>
  <c r="C485" i="8"/>
  <c r="D485" i="8"/>
  <c r="F485" i="8"/>
  <c r="G485" i="8"/>
  <c r="AB485" i="8"/>
  <c r="Y486" i="8"/>
  <c r="AA486" i="8"/>
  <c r="C486" i="8"/>
  <c r="D486" i="8"/>
  <c r="F486" i="8"/>
  <c r="G486" i="8"/>
  <c r="AB486" i="8"/>
  <c r="Y487" i="8"/>
  <c r="AA487" i="8"/>
  <c r="C487" i="8"/>
  <c r="D487" i="8"/>
  <c r="F487" i="8"/>
  <c r="G487" i="8"/>
  <c r="AB487" i="8"/>
  <c r="Y488" i="8"/>
  <c r="AA488" i="8"/>
  <c r="C488" i="8"/>
  <c r="D488" i="8"/>
  <c r="F488" i="8"/>
  <c r="G488" i="8"/>
  <c r="AB488" i="8"/>
  <c r="Y489" i="8"/>
  <c r="AA489" i="8"/>
  <c r="C489" i="8"/>
  <c r="D489" i="8"/>
  <c r="F489" i="8"/>
  <c r="G489" i="8"/>
  <c r="AB489" i="8"/>
  <c r="Y490" i="8"/>
  <c r="AA490" i="8"/>
  <c r="C490" i="8"/>
  <c r="D490" i="8"/>
  <c r="F490" i="8"/>
  <c r="G490" i="8"/>
  <c r="AB490" i="8"/>
  <c r="Y491" i="8"/>
  <c r="AA491" i="8"/>
  <c r="C491" i="8"/>
  <c r="D491" i="8"/>
  <c r="F491" i="8"/>
  <c r="G491" i="8"/>
  <c r="AB491" i="8"/>
  <c r="Y492" i="8"/>
  <c r="AA492" i="8"/>
  <c r="C492" i="8"/>
  <c r="D492" i="8"/>
  <c r="F492" i="8"/>
  <c r="G492" i="8"/>
  <c r="AB492" i="8"/>
  <c r="Y493" i="8"/>
  <c r="AA493" i="8"/>
  <c r="C493" i="8"/>
  <c r="D493" i="8"/>
  <c r="F493" i="8"/>
  <c r="G493" i="8"/>
  <c r="AB493" i="8"/>
  <c r="Y494" i="8"/>
  <c r="AA494" i="8"/>
  <c r="C494" i="8"/>
  <c r="D494" i="8"/>
  <c r="F494" i="8"/>
  <c r="G494" i="8"/>
  <c r="AB494" i="8"/>
  <c r="Y495" i="8"/>
  <c r="AA495" i="8"/>
  <c r="C495" i="8"/>
  <c r="D495" i="8"/>
  <c r="F495" i="8"/>
  <c r="G495" i="8"/>
  <c r="AB495" i="8"/>
  <c r="Y496" i="8"/>
  <c r="AA496" i="8"/>
  <c r="C496" i="8"/>
  <c r="D496" i="8"/>
  <c r="F496" i="8"/>
  <c r="G496" i="8"/>
  <c r="AB496" i="8"/>
  <c r="Y497" i="8"/>
  <c r="AA497" i="8"/>
  <c r="C497" i="8"/>
  <c r="D497" i="8"/>
  <c r="F497" i="8"/>
  <c r="G497" i="8"/>
  <c r="AB497" i="8"/>
  <c r="Y498" i="8"/>
  <c r="AA498" i="8"/>
  <c r="C498" i="8"/>
  <c r="D498" i="8"/>
  <c r="F498" i="8"/>
  <c r="G498" i="8"/>
  <c r="AB498" i="8"/>
  <c r="Y499" i="8"/>
  <c r="AA499" i="8"/>
  <c r="C499" i="8"/>
  <c r="D499" i="8"/>
  <c r="F499" i="8"/>
  <c r="G499" i="8"/>
  <c r="AB499" i="8"/>
  <c r="Y500" i="8"/>
  <c r="AA500" i="8"/>
  <c r="C500" i="8"/>
  <c r="D500" i="8"/>
  <c r="F500" i="8"/>
  <c r="G500" i="8"/>
  <c r="AB500" i="8"/>
  <c r="Y501" i="8"/>
  <c r="AA501" i="8"/>
  <c r="C501" i="8"/>
  <c r="D501" i="8"/>
  <c r="F501" i="8"/>
  <c r="G501" i="8"/>
  <c r="AB501" i="8"/>
  <c r="Y502" i="8"/>
  <c r="AA502" i="8"/>
  <c r="C502" i="8"/>
  <c r="D502" i="8"/>
  <c r="F502" i="8"/>
  <c r="G502" i="8"/>
  <c r="AB502" i="8"/>
  <c r="Y503" i="8"/>
  <c r="AA503" i="8"/>
  <c r="C503" i="8"/>
  <c r="D503" i="8"/>
  <c r="F503" i="8"/>
  <c r="G503" i="8"/>
  <c r="AB503" i="8"/>
  <c r="Y504" i="8"/>
  <c r="AA504" i="8"/>
  <c r="C504" i="8"/>
  <c r="D504" i="8"/>
  <c r="F504" i="8"/>
  <c r="G504" i="8"/>
  <c r="AB504" i="8"/>
  <c r="Y505" i="8"/>
  <c r="AA505" i="8"/>
  <c r="C505" i="8"/>
  <c r="D505" i="8"/>
  <c r="F505" i="8"/>
  <c r="G505" i="8"/>
  <c r="AB505" i="8"/>
  <c r="AC26" i="8"/>
  <c r="F7" i="8"/>
  <c r="C12" i="8"/>
  <c r="C13" i="8"/>
  <c r="F4" i="8"/>
  <c r="U26" i="8"/>
  <c r="T26" i="8"/>
  <c r="V26" i="8"/>
  <c r="U27" i="8"/>
  <c r="T27" i="8"/>
  <c r="V27" i="8"/>
  <c r="U28" i="8"/>
  <c r="T28" i="8"/>
  <c r="V28" i="8"/>
  <c r="U29" i="8"/>
  <c r="T29" i="8"/>
  <c r="V29" i="8"/>
  <c r="U30" i="8"/>
  <c r="T30" i="8"/>
  <c r="V30" i="8"/>
  <c r="U31" i="8"/>
  <c r="T31" i="8"/>
  <c r="V31" i="8"/>
  <c r="U32" i="8"/>
  <c r="T32" i="8"/>
  <c r="V32" i="8"/>
  <c r="U33" i="8"/>
  <c r="T33" i="8"/>
  <c r="V33" i="8"/>
  <c r="U34" i="8"/>
  <c r="T34" i="8"/>
  <c r="V34" i="8"/>
  <c r="U35" i="8"/>
  <c r="T35" i="8"/>
  <c r="V35" i="8"/>
  <c r="U36" i="8"/>
  <c r="T36" i="8"/>
  <c r="V36" i="8"/>
  <c r="U37" i="8"/>
  <c r="T37" i="8"/>
  <c r="V37" i="8"/>
  <c r="U38" i="8"/>
  <c r="T38" i="8"/>
  <c r="V38" i="8"/>
  <c r="U39" i="8"/>
  <c r="T39" i="8"/>
  <c r="V39" i="8"/>
  <c r="U40" i="8"/>
  <c r="T40" i="8"/>
  <c r="V40" i="8"/>
  <c r="U41" i="8"/>
  <c r="T41" i="8"/>
  <c r="V41" i="8"/>
  <c r="U42" i="8"/>
  <c r="T42" i="8"/>
  <c r="V42" i="8"/>
  <c r="U43" i="8"/>
  <c r="T43" i="8"/>
  <c r="V43" i="8"/>
  <c r="U44" i="8"/>
  <c r="T44" i="8"/>
  <c r="V44" i="8"/>
  <c r="U45" i="8"/>
  <c r="T45" i="8"/>
  <c r="V45" i="8"/>
  <c r="U46" i="8"/>
  <c r="T46" i="8"/>
  <c r="V46" i="8"/>
  <c r="U47" i="8"/>
  <c r="T47" i="8"/>
  <c r="V47" i="8"/>
  <c r="U48" i="8"/>
  <c r="T48" i="8"/>
  <c r="V48" i="8"/>
  <c r="U49" i="8"/>
  <c r="T49" i="8"/>
  <c r="V49" i="8"/>
  <c r="U50" i="8"/>
  <c r="T50" i="8"/>
  <c r="V50" i="8"/>
  <c r="U51" i="8"/>
  <c r="T51" i="8"/>
  <c r="V51" i="8"/>
  <c r="U52" i="8"/>
  <c r="T52" i="8"/>
  <c r="V52" i="8"/>
  <c r="U53" i="8"/>
  <c r="T53" i="8"/>
  <c r="V53" i="8"/>
  <c r="U54" i="8"/>
  <c r="T54" i="8"/>
  <c r="V54" i="8"/>
  <c r="U55" i="8"/>
  <c r="T55" i="8"/>
  <c r="V55" i="8"/>
  <c r="U56" i="8"/>
  <c r="T56" i="8"/>
  <c r="V56" i="8"/>
  <c r="U57" i="8"/>
  <c r="T57" i="8"/>
  <c r="V57" i="8"/>
  <c r="U58" i="8"/>
  <c r="T58" i="8"/>
  <c r="V58" i="8"/>
  <c r="U59" i="8"/>
  <c r="T59" i="8"/>
  <c r="V59" i="8"/>
  <c r="U60" i="8"/>
  <c r="T60" i="8"/>
  <c r="V60" i="8"/>
  <c r="U61" i="8"/>
  <c r="T61" i="8"/>
  <c r="V61" i="8"/>
  <c r="U62" i="8"/>
  <c r="T62" i="8"/>
  <c r="V62" i="8"/>
  <c r="U63" i="8"/>
  <c r="T63" i="8"/>
  <c r="V63" i="8"/>
  <c r="U64" i="8"/>
  <c r="T64" i="8"/>
  <c r="V64" i="8"/>
  <c r="U65" i="8"/>
  <c r="T65" i="8"/>
  <c r="V65" i="8"/>
  <c r="U66" i="8"/>
  <c r="T66" i="8"/>
  <c r="V66" i="8"/>
  <c r="U67" i="8"/>
  <c r="T67" i="8"/>
  <c r="V67" i="8"/>
  <c r="U68" i="8"/>
  <c r="T68" i="8"/>
  <c r="V68" i="8"/>
  <c r="U69" i="8"/>
  <c r="T69" i="8"/>
  <c r="V69" i="8"/>
  <c r="U70" i="8"/>
  <c r="T70" i="8"/>
  <c r="V70" i="8"/>
  <c r="U71" i="8"/>
  <c r="T71" i="8"/>
  <c r="V71" i="8"/>
  <c r="U72" i="8"/>
  <c r="T72" i="8"/>
  <c r="V72" i="8"/>
  <c r="U73" i="8"/>
  <c r="T73" i="8"/>
  <c r="V73" i="8"/>
  <c r="U74" i="8"/>
  <c r="T74" i="8"/>
  <c r="V74" i="8"/>
  <c r="U75" i="8"/>
  <c r="T75" i="8"/>
  <c r="V75" i="8"/>
  <c r="U76" i="8"/>
  <c r="T76" i="8"/>
  <c r="V76" i="8"/>
  <c r="U77" i="8"/>
  <c r="T77" i="8"/>
  <c r="V77" i="8"/>
  <c r="U78" i="8"/>
  <c r="T78" i="8"/>
  <c r="V78" i="8"/>
  <c r="U79" i="8"/>
  <c r="T79" i="8"/>
  <c r="V79" i="8"/>
  <c r="U80" i="8"/>
  <c r="T80" i="8"/>
  <c r="V80" i="8"/>
  <c r="U81" i="8"/>
  <c r="T81" i="8"/>
  <c r="V81" i="8"/>
  <c r="U82" i="8"/>
  <c r="T82" i="8"/>
  <c r="V82" i="8"/>
  <c r="U83" i="8"/>
  <c r="T83" i="8"/>
  <c r="V83" i="8"/>
  <c r="U84" i="8"/>
  <c r="T84" i="8"/>
  <c r="V84" i="8"/>
  <c r="U85" i="8"/>
  <c r="T85" i="8"/>
  <c r="V85" i="8"/>
  <c r="U86" i="8"/>
  <c r="T86" i="8"/>
  <c r="V86" i="8"/>
  <c r="U87" i="8"/>
  <c r="T87" i="8"/>
  <c r="V87" i="8"/>
  <c r="U88" i="8"/>
  <c r="T88" i="8"/>
  <c r="V88" i="8"/>
  <c r="U89" i="8"/>
  <c r="T89" i="8"/>
  <c r="V89" i="8"/>
  <c r="U90" i="8"/>
  <c r="T90" i="8"/>
  <c r="V90" i="8"/>
  <c r="U91" i="8"/>
  <c r="T91" i="8"/>
  <c r="V91" i="8"/>
  <c r="U92" i="8"/>
  <c r="T92" i="8"/>
  <c r="V92" i="8"/>
  <c r="U93" i="8"/>
  <c r="T93" i="8"/>
  <c r="V93" i="8"/>
  <c r="U94" i="8"/>
  <c r="T94" i="8"/>
  <c r="V94" i="8"/>
  <c r="U95" i="8"/>
  <c r="T95" i="8"/>
  <c r="V95" i="8"/>
  <c r="U96" i="8"/>
  <c r="T96" i="8"/>
  <c r="V96" i="8"/>
  <c r="U97" i="8"/>
  <c r="T97" i="8"/>
  <c r="V97" i="8"/>
  <c r="U98" i="8"/>
  <c r="T98" i="8"/>
  <c r="V98" i="8"/>
  <c r="U99" i="8"/>
  <c r="T99" i="8"/>
  <c r="V99" i="8"/>
  <c r="F5" i="8"/>
  <c r="H5" i="8"/>
  <c r="I5" i="8"/>
  <c r="U100" i="8"/>
  <c r="T100" i="8"/>
  <c r="V100" i="8"/>
  <c r="U101" i="8"/>
  <c r="T101" i="8"/>
  <c r="V101" i="8"/>
  <c r="U102" i="8"/>
  <c r="T102" i="8"/>
  <c r="V102" i="8"/>
  <c r="U103" i="8"/>
  <c r="T103" i="8"/>
  <c r="V103" i="8"/>
  <c r="U104" i="8"/>
  <c r="T104" i="8"/>
  <c r="V104" i="8"/>
  <c r="U105" i="8"/>
  <c r="T105" i="8"/>
  <c r="V105" i="8"/>
  <c r="U106" i="8"/>
  <c r="T106" i="8"/>
  <c r="V106" i="8"/>
  <c r="U107" i="8"/>
  <c r="T107" i="8"/>
  <c r="V107" i="8"/>
  <c r="U108" i="8"/>
  <c r="T108" i="8"/>
  <c r="V108" i="8"/>
  <c r="U109" i="8"/>
  <c r="T109" i="8"/>
  <c r="V109" i="8"/>
  <c r="U110" i="8"/>
  <c r="T110" i="8"/>
  <c r="V110" i="8"/>
  <c r="U111" i="8"/>
  <c r="T111" i="8"/>
  <c r="V111" i="8"/>
  <c r="U112" i="8"/>
  <c r="T112" i="8"/>
  <c r="V112" i="8"/>
  <c r="U113" i="8"/>
  <c r="T113" i="8"/>
  <c r="V113" i="8"/>
  <c r="U114" i="8"/>
  <c r="T114" i="8"/>
  <c r="V114" i="8"/>
  <c r="U115" i="8"/>
  <c r="T115" i="8"/>
  <c r="V115" i="8"/>
  <c r="U116" i="8"/>
  <c r="T116" i="8"/>
  <c r="V116" i="8"/>
  <c r="U117" i="8"/>
  <c r="T117" i="8"/>
  <c r="V117" i="8"/>
  <c r="U118" i="8"/>
  <c r="T118" i="8"/>
  <c r="V118" i="8"/>
  <c r="U119" i="8"/>
  <c r="T119" i="8"/>
  <c r="V119" i="8"/>
  <c r="U120" i="8"/>
  <c r="T120" i="8"/>
  <c r="V120" i="8"/>
  <c r="U121" i="8"/>
  <c r="T121" i="8"/>
  <c r="V121" i="8"/>
  <c r="U122" i="8"/>
  <c r="T122" i="8"/>
  <c r="V122" i="8"/>
  <c r="U123" i="8"/>
  <c r="T123" i="8"/>
  <c r="V123" i="8"/>
  <c r="U124" i="8"/>
  <c r="T124" i="8"/>
  <c r="V124" i="8"/>
  <c r="U125" i="8"/>
  <c r="T125" i="8"/>
  <c r="V125" i="8"/>
  <c r="U126" i="8"/>
  <c r="T126" i="8"/>
  <c r="V126" i="8"/>
  <c r="U127" i="8"/>
  <c r="T127" i="8"/>
  <c r="V127" i="8"/>
  <c r="U128" i="8"/>
  <c r="T128" i="8"/>
  <c r="V128" i="8"/>
  <c r="U129" i="8"/>
  <c r="T129" i="8"/>
  <c r="V129" i="8"/>
  <c r="U130" i="8"/>
  <c r="T130" i="8"/>
  <c r="V130" i="8"/>
  <c r="U131" i="8"/>
  <c r="T131" i="8"/>
  <c r="V131" i="8"/>
  <c r="U132" i="8"/>
  <c r="T132" i="8"/>
  <c r="V132" i="8"/>
  <c r="U133" i="8"/>
  <c r="T133" i="8"/>
  <c r="V133" i="8"/>
  <c r="U134" i="8"/>
  <c r="T134" i="8"/>
  <c r="V134" i="8"/>
  <c r="U135" i="8"/>
  <c r="T135" i="8"/>
  <c r="V135" i="8"/>
  <c r="U136" i="8"/>
  <c r="T136" i="8"/>
  <c r="V136" i="8"/>
  <c r="U137" i="8"/>
  <c r="T137" i="8"/>
  <c r="V137" i="8"/>
  <c r="U138" i="8"/>
  <c r="T138" i="8"/>
  <c r="V138" i="8"/>
  <c r="U139" i="8"/>
  <c r="T139" i="8"/>
  <c r="V139" i="8"/>
  <c r="U140" i="8"/>
  <c r="T140" i="8"/>
  <c r="V140" i="8"/>
  <c r="U141" i="8"/>
  <c r="T141" i="8"/>
  <c r="V141" i="8"/>
  <c r="U142" i="8"/>
  <c r="T142" i="8"/>
  <c r="V142" i="8"/>
  <c r="U143" i="8"/>
  <c r="T143" i="8"/>
  <c r="V143" i="8"/>
  <c r="U144" i="8"/>
  <c r="T144" i="8"/>
  <c r="V144" i="8"/>
  <c r="U145" i="8"/>
  <c r="T145" i="8"/>
  <c r="V145" i="8"/>
  <c r="U146" i="8"/>
  <c r="T146" i="8"/>
  <c r="V146" i="8"/>
  <c r="U147" i="8"/>
  <c r="T147" i="8"/>
  <c r="V147" i="8"/>
  <c r="U148" i="8"/>
  <c r="T148" i="8"/>
  <c r="V148" i="8"/>
  <c r="U149" i="8"/>
  <c r="T149" i="8"/>
  <c r="V149" i="8"/>
  <c r="U150" i="8"/>
  <c r="T150" i="8"/>
  <c r="V150" i="8"/>
  <c r="U151" i="8"/>
  <c r="T151" i="8"/>
  <c r="V151" i="8"/>
  <c r="U152" i="8"/>
  <c r="T152" i="8"/>
  <c r="V152" i="8"/>
  <c r="U153" i="8"/>
  <c r="T153" i="8"/>
  <c r="V153" i="8"/>
  <c r="U154" i="8"/>
  <c r="T154" i="8"/>
  <c r="V154" i="8"/>
  <c r="U155" i="8"/>
  <c r="T155" i="8"/>
  <c r="V155" i="8"/>
  <c r="U156" i="8"/>
  <c r="T156" i="8"/>
  <c r="V156" i="8"/>
  <c r="U157" i="8"/>
  <c r="E157" i="8"/>
  <c r="T157" i="8"/>
  <c r="V157" i="8"/>
  <c r="U158" i="8"/>
  <c r="E158" i="8"/>
  <c r="T158" i="8"/>
  <c r="V158" i="8"/>
  <c r="U159" i="8"/>
  <c r="E159" i="8"/>
  <c r="T159" i="8"/>
  <c r="V159" i="8"/>
  <c r="U160" i="8"/>
  <c r="E160" i="8"/>
  <c r="T160" i="8"/>
  <c r="V160" i="8"/>
  <c r="U161" i="8"/>
  <c r="E161" i="8"/>
  <c r="T161" i="8"/>
  <c r="V161" i="8"/>
  <c r="U162" i="8"/>
  <c r="E162" i="8"/>
  <c r="T162" i="8"/>
  <c r="V162" i="8"/>
  <c r="U163" i="8"/>
  <c r="E163" i="8"/>
  <c r="T163" i="8"/>
  <c r="V163" i="8"/>
  <c r="U164" i="8"/>
  <c r="E164" i="8"/>
  <c r="T164" i="8"/>
  <c r="V164" i="8"/>
  <c r="U165" i="8"/>
  <c r="E165" i="8"/>
  <c r="T165" i="8"/>
  <c r="V165" i="8"/>
  <c r="U166" i="8"/>
  <c r="E166" i="8"/>
  <c r="T166" i="8"/>
  <c r="V166" i="8"/>
  <c r="U167" i="8"/>
  <c r="E167" i="8"/>
  <c r="T167" i="8"/>
  <c r="V167" i="8"/>
  <c r="U168" i="8"/>
  <c r="E168" i="8"/>
  <c r="T168" i="8"/>
  <c r="V168" i="8"/>
  <c r="U169" i="8"/>
  <c r="E169" i="8"/>
  <c r="T169" i="8"/>
  <c r="V169" i="8"/>
  <c r="U170" i="8"/>
  <c r="E170" i="8"/>
  <c r="T170" i="8"/>
  <c r="V170" i="8"/>
  <c r="U171" i="8"/>
  <c r="E171" i="8"/>
  <c r="T171" i="8"/>
  <c r="V171" i="8"/>
  <c r="U172" i="8"/>
  <c r="E172" i="8"/>
  <c r="T172" i="8"/>
  <c r="V172" i="8"/>
  <c r="U173" i="8"/>
  <c r="E173" i="8"/>
  <c r="T173" i="8"/>
  <c r="V173" i="8"/>
  <c r="U174" i="8"/>
  <c r="E174" i="8"/>
  <c r="T174" i="8"/>
  <c r="V174" i="8"/>
  <c r="U175" i="8"/>
  <c r="E175" i="8"/>
  <c r="T175" i="8"/>
  <c r="V175" i="8"/>
  <c r="U176" i="8"/>
  <c r="E176" i="8"/>
  <c r="T176" i="8"/>
  <c r="V176" i="8"/>
  <c r="U177" i="8"/>
  <c r="E177" i="8"/>
  <c r="T177" i="8"/>
  <c r="V177" i="8"/>
  <c r="U178" i="8"/>
  <c r="E178" i="8"/>
  <c r="T178" i="8"/>
  <c r="V178" i="8"/>
  <c r="U179" i="8"/>
  <c r="E179" i="8"/>
  <c r="T179" i="8"/>
  <c r="V179" i="8"/>
  <c r="U180" i="8"/>
  <c r="E180" i="8"/>
  <c r="T180" i="8"/>
  <c r="V180" i="8"/>
  <c r="U181" i="8"/>
  <c r="E181" i="8"/>
  <c r="T181" i="8"/>
  <c r="V181" i="8"/>
  <c r="U182" i="8"/>
  <c r="E182" i="8"/>
  <c r="T182" i="8"/>
  <c r="V182" i="8"/>
  <c r="U183" i="8"/>
  <c r="E183" i="8"/>
  <c r="T183" i="8"/>
  <c r="V183" i="8"/>
  <c r="U184" i="8"/>
  <c r="E184" i="8"/>
  <c r="T184" i="8"/>
  <c r="V184" i="8"/>
  <c r="U185" i="8"/>
  <c r="E185" i="8"/>
  <c r="T185" i="8"/>
  <c r="V185" i="8"/>
  <c r="U186" i="8"/>
  <c r="E186" i="8"/>
  <c r="T186" i="8"/>
  <c r="V186" i="8"/>
  <c r="U187" i="8"/>
  <c r="E187" i="8"/>
  <c r="T187" i="8"/>
  <c r="V187" i="8"/>
  <c r="U188" i="8"/>
  <c r="E188" i="8"/>
  <c r="T188" i="8"/>
  <c r="V188" i="8"/>
  <c r="U189" i="8"/>
  <c r="E189" i="8"/>
  <c r="T189" i="8"/>
  <c r="V189" i="8"/>
  <c r="U190" i="8"/>
  <c r="E190" i="8"/>
  <c r="T190" i="8"/>
  <c r="V190" i="8"/>
  <c r="U191" i="8"/>
  <c r="E191" i="8"/>
  <c r="T191" i="8"/>
  <c r="V191" i="8"/>
  <c r="U192" i="8"/>
  <c r="E192" i="8"/>
  <c r="T192" i="8"/>
  <c r="V192" i="8"/>
  <c r="U193" i="8"/>
  <c r="E193" i="8"/>
  <c r="T193" i="8"/>
  <c r="V193" i="8"/>
  <c r="U194" i="8"/>
  <c r="E194" i="8"/>
  <c r="T194" i="8"/>
  <c r="V194" i="8"/>
  <c r="U195" i="8"/>
  <c r="E195" i="8"/>
  <c r="T195" i="8"/>
  <c r="V195" i="8"/>
  <c r="U196" i="8"/>
  <c r="E196" i="8"/>
  <c r="T196" i="8"/>
  <c r="V196" i="8"/>
  <c r="U197" i="8"/>
  <c r="E197" i="8"/>
  <c r="T197" i="8"/>
  <c r="V197" i="8"/>
  <c r="U198" i="8"/>
  <c r="E198" i="8"/>
  <c r="T198" i="8"/>
  <c r="V198" i="8"/>
  <c r="U199" i="8"/>
  <c r="E199" i="8"/>
  <c r="T199" i="8"/>
  <c r="V199" i="8"/>
  <c r="U200" i="8"/>
  <c r="E200" i="8"/>
  <c r="T200" i="8"/>
  <c r="V200" i="8"/>
  <c r="U201" i="8"/>
  <c r="E201" i="8"/>
  <c r="T201" i="8"/>
  <c r="V201" i="8"/>
  <c r="U202" i="8"/>
  <c r="E202" i="8"/>
  <c r="T202" i="8"/>
  <c r="V202" i="8"/>
  <c r="U203" i="8"/>
  <c r="E203" i="8"/>
  <c r="T203" i="8"/>
  <c r="V203" i="8"/>
  <c r="U204" i="8"/>
  <c r="E204" i="8"/>
  <c r="T204" i="8"/>
  <c r="V204" i="8"/>
  <c r="U205" i="8"/>
  <c r="E205" i="8"/>
  <c r="T205" i="8"/>
  <c r="V205" i="8"/>
  <c r="U206" i="8"/>
  <c r="E206" i="8"/>
  <c r="T206" i="8"/>
  <c r="V206" i="8"/>
  <c r="U207" i="8"/>
  <c r="E207" i="8"/>
  <c r="T207" i="8"/>
  <c r="V207" i="8"/>
  <c r="U208" i="8"/>
  <c r="E208" i="8"/>
  <c r="T208" i="8"/>
  <c r="V208" i="8"/>
  <c r="U209" i="8"/>
  <c r="E209" i="8"/>
  <c r="T209" i="8"/>
  <c r="V209" i="8"/>
  <c r="U210" i="8"/>
  <c r="E210" i="8"/>
  <c r="T210" i="8"/>
  <c r="V210" i="8"/>
  <c r="U211" i="8"/>
  <c r="E211" i="8"/>
  <c r="T211" i="8"/>
  <c r="V211" i="8"/>
  <c r="U212" i="8"/>
  <c r="E212" i="8"/>
  <c r="T212" i="8"/>
  <c r="V212" i="8"/>
  <c r="U213" i="8"/>
  <c r="E213" i="8"/>
  <c r="T213" i="8"/>
  <c r="V213" i="8"/>
  <c r="U214" i="8"/>
  <c r="E214" i="8"/>
  <c r="T214" i="8"/>
  <c r="V214" i="8"/>
  <c r="U215" i="8"/>
  <c r="E215" i="8"/>
  <c r="T215" i="8"/>
  <c r="V215" i="8"/>
  <c r="U216" i="8"/>
  <c r="E216" i="8"/>
  <c r="T216" i="8"/>
  <c r="V216" i="8"/>
  <c r="U217" i="8"/>
  <c r="E217" i="8"/>
  <c r="T217" i="8"/>
  <c r="V217" i="8"/>
  <c r="U218" i="8"/>
  <c r="E218" i="8"/>
  <c r="T218" i="8"/>
  <c r="V218" i="8"/>
  <c r="U219" i="8"/>
  <c r="E219" i="8"/>
  <c r="T219" i="8"/>
  <c r="V219" i="8"/>
  <c r="U220" i="8"/>
  <c r="E220" i="8"/>
  <c r="T220" i="8"/>
  <c r="V220" i="8"/>
  <c r="U221" i="8"/>
  <c r="E221" i="8"/>
  <c r="T221" i="8"/>
  <c r="V221" i="8"/>
  <c r="U222" i="8"/>
  <c r="E222" i="8"/>
  <c r="T222" i="8"/>
  <c r="V222" i="8"/>
  <c r="U223" i="8"/>
  <c r="E223" i="8"/>
  <c r="T223" i="8"/>
  <c r="V223" i="8"/>
  <c r="U224" i="8"/>
  <c r="E224" i="8"/>
  <c r="T224" i="8"/>
  <c r="V224" i="8"/>
  <c r="U225" i="8"/>
  <c r="E225" i="8"/>
  <c r="T225" i="8"/>
  <c r="V225" i="8"/>
  <c r="U226" i="8"/>
  <c r="E226" i="8"/>
  <c r="T226" i="8"/>
  <c r="V226" i="8"/>
  <c r="U227" i="8"/>
  <c r="E227" i="8"/>
  <c r="T227" i="8"/>
  <c r="V227" i="8"/>
  <c r="U228" i="8"/>
  <c r="E228" i="8"/>
  <c r="T228" i="8"/>
  <c r="V228" i="8"/>
  <c r="U229" i="8"/>
  <c r="E229" i="8"/>
  <c r="T229" i="8"/>
  <c r="V229" i="8"/>
  <c r="U230" i="8"/>
  <c r="E230" i="8"/>
  <c r="T230" i="8"/>
  <c r="V230" i="8"/>
  <c r="U231" i="8"/>
  <c r="E231" i="8"/>
  <c r="T231" i="8"/>
  <c r="V231" i="8"/>
  <c r="U232" i="8"/>
  <c r="E232" i="8"/>
  <c r="T232" i="8"/>
  <c r="V232" i="8"/>
  <c r="U233" i="8"/>
  <c r="E233" i="8"/>
  <c r="T233" i="8"/>
  <c r="V233" i="8"/>
  <c r="U234" i="8"/>
  <c r="E234" i="8"/>
  <c r="T234" i="8"/>
  <c r="V234" i="8"/>
  <c r="U235" i="8"/>
  <c r="E235" i="8"/>
  <c r="T235" i="8"/>
  <c r="V235" i="8"/>
  <c r="U236" i="8"/>
  <c r="E236" i="8"/>
  <c r="T236" i="8"/>
  <c r="V236" i="8"/>
  <c r="U237" i="8"/>
  <c r="E237" i="8"/>
  <c r="T237" i="8"/>
  <c r="V237" i="8"/>
  <c r="U238" i="8"/>
  <c r="E238" i="8"/>
  <c r="T238" i="8"/>
  <c r="V238" i="8"/>
  <c r="U239" i="8"/>
  <c r="E239" i="8"/>
  <c r="T239" i="8"/>
  <c r="V239" i="8"/>
  <c r="U240" i="8"/>
  <c r="E240" i="8"/>
  <c r="T240" i="8"/>
  <c r="V240" i="8"/>
  <c r="U241" i="8"/>
  <c r="E241" i="8"/>
  <c r="T241" i="8"/>
  <c r="V241" i="8"/>
  <c r="U242" i="8"/>
  <c r="E242" i="8"/>
  <c r="T242" i="8"/>
  <c r="V242" i="8"/>
  <c r="U243" i="8"/>
  <c r="E243" i="8"/>
  <c r="T243" i="8"/>
  <c r="V243" i="8"/>
  <c r="U244" i="8"/>
  <c r="E244" i="8"/>
  <c r="T244" i="8"/>
  <c r="V244" i="8"/>
  <c r="U245" i="8"/>
  <c r="E245" i="8"/>
  <c r="T245" i="8"/>
  <c r="V245" i="8"/>
  <c r="U246" i="8"/>
  <c r="E246" i="8"/>
  <c r="T246" i="8"/>
  <c r="V246" i="8"/>
  <c r="U247" i="8"/>
  <c r="E247" i="8"/>
  <c r="T247" i="8"/>
  <c r="V247" i="8"/>
  <c r="U248" i="8"/>
  <c r="E248" i="8"/>
  <c r="T248" i="8"/>
  <c r="V248" i="8"/>
  <c r="U249" i="8"/>
  <c r="E249" i="8"/>
  <c r="T249" i="8"/>
  <c r="V249" i="8"/>
  <c r="U250" i="8"/>
  <c r="E250" i="8"/>
  <c r="T250" i="8"/>
  <c r="V250" i="8"/>
  <c r="U251" i="8"/>
  <c r="E251" i="8"/>
  <c r="T251" i="8"/>
  <c r="V251" i="8"/>
  <c r="U252" i="8"/>
  <c r="E252" i="8"/>
  <c r="T252" i="8"/>
  <c r="V252" i="8"/>
  <c r="U253" i="8"/>
  <c r="E253" i="8"/>
  <c r="T253" i="8"/>
  <c r="V253" i="8"/>
  <c r="U254" i="8"/>
  <c r="E254" i="8"/>
  <c r="T254" i="8"/>
  <c r="V254" i="8"/>
  <c r="U255" i="8"/>
  <c r="E255" i="8"/>
  <c r="T255" i="8"/>
  <c r="V255" i="8"/>
  <c r="U256" i="8"/>
  <c r="E256" i="8"/>
  <c r="T256" i="8"/>
  <c r="V256" i="8"/>
  <c r="U257" i="8"/>
  <c r="E257" i="8"/>
  <c r="T257" i="8"/>
  <c r="V257" i="8"/>
  <c r="U258" i="8"/>
  <c r="E258" i="8"/>
  <c r="T258" i="8"/>
  <c r="V258" i="8"/>
  <c r="U259" i="8"/>
  <c r="E259" i="8"/>
  <c r="T259" i="8"/>
  <c r="V259" i="8"/>
  <c r="U260" i="8"/>
  <c r="E260" i="8"/>
  <c r="T260" i="8"/>
  <c r="V260" i="8"/>
  <c r="U261" i="8"/>
  <c r="E261" i="8"/>
  <c r="T261" i="8"/>
  <c r="V261" i="8"/>
  <c r="U262" i="8"/>
  <c r="E262" i="8"/>
  <c r="T262" i="8"/>
  <c r="V262" i="8"/>
  <c r="U263" i="8"/>
  <c r="E263" i="8"/>
  <c r="T263" i="8"/>
  <c r="V263" i="8"/>
  <c r="U264" i="8"/>
  <c r="E264" i="8"/>
  <c r="T264" i="8"/>
  <c r="V264" i="8"/>
  <c r="U265" i="8"/>
  <c r="E265" i="8"/>
  <c r="T265" i="8"/>
  <c r="V265" i="8"/>
  <c r="U266" i="8"/>
  <c r="E266" i="8"/>
  <c r="T266" i="8"/>
  <c r="V266" i="8"/>
  <c r="U267" i="8"/>
  <c r="E267" i="8"/>
  <c r="T267" i="8"/>
  <c r="V267" i="8"/>
  <c r="U268" i="8"/>
  <c r="E268" i="8"/>
  <c r="T268" i="8"/>
  <c r="V268" i="8"/>
  <c r="U269" i="8"/>
  <c r="E269" i="8"/>
  <c r="T269" i="8"/>
  <c r="V269" i="8"/>
  <c r="U270" i="8"/>
  <c r="E270" i="8"/>
  <c r="T270" i="8"/>
  <c r="V270" i="8"/>
  <c r="U271" i="8"/>
  <c r="E271" i="8"/>
  <c r="T271" i="8"/>
  <c r="V271" i="8"/>
  <c r="U272" i="8"/>
  <c r="E272" i="8"/>
  <c r="T272" i="8"/>
  <c r="V272" i="8"/>
  <c r="U273" i="8"/>
  <c r="E273" i="8"/>
  <c r="T273" i="8"/>
  <c r="V273" i="8"/>
  <c r="U274" i="8"/>
  <c r="E274" i="8"/>
  <c r="T274" i="8"/>
  <c r="V274" i="8"/>
  <c r="U275" i="8"/>
  <c r="E275" i="8"/>
  <c r="T275" i="8"/>
  <c r="V275" i="8"/>
  <c r="U276" i="8"/>
  <c r="E276" i="8"/>
  <c r="T276" i="8"/>
  <c r="V276" i="8"/>
  <c r="U277" i="8"/>
  <c r="E277" i="8"/>
  <c r="T277" i="8"/>
  <c r="V277" i="8"/>
  <c r="U278" i="8"/>
  <c r="E278" i="8"/>
  <c r="T278" i="8"/>
  <c r="V278" i="8"/>
  <c r="U279" i="8"/>
  <c r="E279" i="8"/>
  <c r="T279" i="8"/>
  <c r="V279" i="8"/>
  <c r="U280" i="8"/>
  <c r="E280" i="8"/>
  <c r="T280" i="8"/>
  <c r="V280" i="8"/>
  <c r="U281" i="8"/>
  <c r="E281" i="8"/>
  <c r="T281" i="8"/>
  <c r="V281" i="8"/>
  <c r="U282" i="8"/>
  <c r="E282" i="8"/>
  <c r="T282" i="8"/>
  <c r="V282" i="8"/>
  <c r="U283" i="8"/>
  <c r="E283" i="8"/>
  <c r="T283" i="8"/>
  <c r="V283" i="8"/>
  <c r="U284" i="8"/>
  <c r="E284" i="8"/>
  <c r="T284" i="8"/>
  <c r="V284" i="8"/>
  <c r="U285" i="8"/>
  <c r="E285" i="8"/>
  <c r="T285" i="8"/>
  <c r="V285" i="8"/>
  <c r="U286" i="8"/>
  <c r="E286" i="8"/>
  <c r="T286" i="8"/>
  <c r="V286" i="8"/>
  <c r="U287" i="8"/>
  <c r="E287" i="8"/>
  <c r="T287" i="8"/>
  <c r="V287" i="8"/>
  <c r="U288" i="8"/>
  <c r="E288" i="8"/>
  <c r="T288" i="8"/>
  <c r="V288" i="8"/>
  <c r="U289" i="8"/>
  <c r="E289" i="8"/>
  <c r="T289" i="8"/>
  <c r="V289" i="8"/>
  <c r="U290" i="8"/>
  <c r="E290" i="8"/>
  <c r="T290" i="8"/>
  <c r="V290" i="8"/>
  <c r="U291" i="8"/>
  <c r="E291" i="8"/>
  <c r="T291" i="8"/>
  <c r="V291" i="8"/>
  <c r="U292" i="8"/>
  <c r="E292" i="8"/>
  <c r="T292" i="8"/>
  <c r="V292" i="8"/>
  <c r="U293" i="8"/>
  <c r="E293" i="8"/>
  <c r="T293" i="8"/>
  <c r="V293" i="8"/>
  <c r="U294" i="8"/>
  <c r="E294" i="8"/>
  <c r="T294" i="8"/>
  <c r="V294" i="8"/>
  <c r="U295" i="8"/>
  <c r="E295" i="8"/>
  <c r="T295" i="8"/>
  <c r="V295" i="8"/>
  <c r="U296" i="8"/>
  <c r="E296" i="8"/>
  <c r="T296" i="8"/>
  <c r="V296" i="8"/>
  <c r="U297" i="8"/>
  <c r="E297" i="8"/>
  <c r="T297" i="8"/>
  <c r="V297" i="8"/>
  <c r="U298" i="8"/>
  <c r="E298" i="8"/>
  <c r="T298" i="8"/>
  <c r="V298" i="8"/>
  <c r="U299" i="8"/>
  <c r="E299" i="8"/>
  <c r="T299" i="8"/>
  <c r="V299" i="8"/>
  <c r="U300" i="8"/>
  <c r="E300" i="8"/>
  <c r="T300" i="8"/>
  <c r="V300" i="8"/>
  <c r="U301" i="8"/>
  <c r="E301" i="8"/>
  <c r="T301" i="8"/>
  <c r="V301" i="8"/>
  <c r="U302" i="8"/>
  <c r="E302" i="8"/>
  <c r="T302" i="8"/>
  <c r="V302" i="8"/>
  <c r="U303" i="8"/>
  <c r="E303" i="8"/>
  <c r="T303" i="8"/>
  <c r="V303" i="8"/>
  <c r="U304" i="8"/>
  <c r="E304" i="8"/>
  <c r="T304" i="8"/>
  <c r="V304" i="8"/>
  <c r="U305" i="8"/>
  <c r="E305" i="8"/>
  <c r="T305" i="8"/>
  <c r="V305" i="8"/>
  <c r="U306" i="8"/>
  <c r="E306" i="8"/>
  <c r="T306" i="8"/>
  <c r="V306" i="8"/>
  <c r="U307" i="8"/>
  <c r="E307" i="8"/>
  <c r="T307" i="8"/>
  <c r="V307" i="8"/>
  <c r="U308" i="8"/>
  <c r="E308" i="8"/>
  <c r="T308" i="8"/>
  <c r="V308" i="8"/>
  <c r="U309" i="8"/>
  <c r="E309" i="8"/>
  <c r="T309" i="8"/>
  <c r="V309" i="8"/>
  <c r="U310" i="8"/>
  <c r="E310" i="8"/>
  <c r="T310" i="8"/>
  <c r="V310" i="8"/>
  <c r="U311" i="8"/>
  <c r="E311" i="8"/>
  <c r="T311" i="8"/>
  <c r="V311" i="8"/>
  <c r="U312" i="8"/>
  <c r="E312" i="8"/>
  <c r="T312" i="8"/>
  <c r="V312" i="8"/>
  <c r="U313" i="8"/>
  <c r="E313" i="8"/>
  <c r="T313" i="8"/>
  <c r="V313" i="8"/>
  <c r="U314" i="8"/>
  <c r="E314" i="8"/>
  <c r="T314" i="8"/>
  <c r="V314" i="8"/>
  <c r="U315" i="8"/>
  <c r="E315" i="8"/>
  <c r="T315" i="8"/>
  <c r="V315" i="8"/>
  <c r="U316" i="8"/>
  <c r="E316" i="8"/>
  <c r="T316" i="8"/>
  <c r="V316" i="8"/>
  <c r="U317" i="8"/>
  <c r="E317" i="8"/>
  <c r="T317" i="8"/>
  <c r="V317" i="8"/>
  <c r="U318" i="8"/>
  <c r="E318" i="8"/>
  <c r="T318" i="8"/>
  <c r="V318" i="8"/>
  <c r="U319" i="8"/>
  <c r="E319" i="8"/>
  <c r="T319" i="8"/>
  <c r="V319" i="8"/>
  <c r="U320" i="8"/>
  <c r="E320" i="8"/>
  <c r="T320" i="8"/>
  <c r="V320" i="8"/>
  <c r="U321" i="8"/>
  <c r="E321" i="8"/>
  <c r="T321" i="8"/>
  <c r="V321" i="8"/>
  <c r="U322" i="8"/>
  <c r="E322" i="8"/>
  <c r="T322" i="8"/>
  <c r="V322" i="8"/>
  <c r="U323" i="8"/>
  <c r="E323" i="8"/>
  <c r="T323" i="8"/>
  <c r="V323" i="8"/>
  <c r="U324" i="8"/>
  <c r="E324" i="8"/>
  <c r="T324" i="8"/>
  <c r="V324" i="8"/>
  <c r="U325" i="8"/>
  <c r="E325" i="8"/>
  <c r="T325" i="8"/>
  <c r="V325" i="8"/>
  <c r="U326" i="8"/>
  <c r="E326" i="8"/>
  <c r="T326" i="8"/>
  <c r="V326" i="8"/>
  <c r="U327" i="8"/>
  <c r="E327" i="8"/>
  <c r="T327" i="8"/>
  <c r="V327" i="8"/>
  <c r="U328" i="8"/>
  <c r="E328" i="8"/>
  <c r="T328" i="8"/>
  <c r="V328" i="8"/>
  <c r="U329" i="8"/>
  <c r="E329" i="8"/>
  <c r="T329" i="8"/>
  <c r="V329" i="8"/>
  <c r="U330" i="8"/>
  <c r="E330" i="8"/>
  <c r="T330" i="8"/>
  <c r="V330" i="8"/>
  <c r="U331" i="8"/>
  <c r="E331" i="8"/>
  <c r="T331" i="8"/>
  <c r="V331" i="8"/>
  <c r="U332" i="8"/>
  <c r="E332" i="8"/>
  <c r="T332" i="8"/>
  <c r="V332" i="8"/>
  <c r="U333" i="8"/>
  <c r="E333" i="8"/>
  <c r="T333" i="8"/>
  <c r="V333" i="8"/>
  <c r="U334" i="8"/>
  <c r="E334" i="8"/>
  <c r="T334" i="8"/>
  <c r="V334" i="8"/>
  <c r="U335" i="8"/>
  <c r="E335" i="8"/>
  <c r="T335" i="8"/>
  <c r="V335" i="8"/>
  <c r="U336" i="8"/>
  <c r="E336" i="8"/>
  <c r="T336" i="8"/>
  <c r="V336" i="8"/>
  <c r="U337" i="8"/>
  <c r="E337" i="8"/>
  <c r="T337" i="8"/>
  <c r="V337" i="8"/>
  <c r="U338" i="8"/>
  <c r="E338" i="8"/>
  <c r="T338" i="8"/>
  <c r="V338" i="8"/>
  <c r="U339" i="8"/>
  <c r="E339" i="8"/>
  <c r="T339" i="8"/>
  <c r="V339" i="8"/>
  <c r="U340" i="8"/>
  <c r="E340" i="8"/>
  <c r="T340" i="8"/>
  <c r="V340" i="8"/>
  <c r="U341" i="8"/>
  <c r="E341" i="8"/>
  <c r="T341" i="8"/>
  <c r="V341" i="8"/>
  <c r="U342" i="8"/>
  <c r="E342" i="8"/>
  <c r="T342" i="8"/>
  <c r="V342" i="8"/>
  <c r="U343" i="8"/>
  <c r="E343" i="8"/>
  <c r="T343" i="8"/>
  <c r="V343" i="8"/>
  <c r="U344" i="8"/>
  <c r="E344" i="8"/>
  <c r="T344" i="8"/>
  <c r="V344" i="8"/>
  <c r="U345" i="8"/>
  <c r="E345" i="8"/>
  <c r="T345" i="8"/>
  <c r="V345" i="8"/>
  <c r="U346" i="8"/>
  <c r="E346" i="8"/>
  <c r="T346" i="8"/>
  <c r="V346" i="8"/>
  <c r="U347" i="8"/>
  <c r="E347" i="8"/>
  <c r="T347" i="8"/>
  <c r="V347" i="8"/>
  <c r="U348" i="8"/>
  <c r="E348" i="8"/>
  <c r="T348" i="8"/>
  <c r="V348" i="8"/>
  <c r="U349" i="8"/>
  <c r="E349" i="8"/>
  <c r="T349" i="8"/>
  <c r="V349" i="8"/>
  <c r="U350" i="8"/>
  <c r="E350" i="8"/>
  <c r="T350" i="8"/>
  <c r="V350" i="8"/>
  <c r="U351" i="8"/>
  <c r="E351" i="8"/>
  <c r="T351" i="8"/>
  <c r="V351" i="8"/>
  <c r="U352" i="8"/>
  <c r="E352" i="8"/>
  <c r="T352" i="8"/>
  <c r="V352" i="8"/>
  <c r="U353" i="8"/>
  <c r="E353" i="8"/>
  <c r="T353" i="8"/>
  <c r="V353" i="8"/>
  <c r="U354" i="8"/>
  <c r="E354" i="8"/>
  <c r="T354" i="8"/>
  <c r="V354" i="8"/>
  <c r="U355" i="8"/>
  <c r="E355" i="8"/>
  <c r="T355" i="8"/>
  <c r="V355" i="8"/>
  <c r="U356" i="8"/>
  <c r="E356" i="8"/>
  <c r="T356" i="8"/>
  <c r="V356" i="8"/>
  <c r="U357" i="8"/>
  <c r="E357" i="8"/>
  <c r="T357" i="8"/>
  <c r="V357" i="8"/>
  <c r="U358" i="8"/>
  <c r="E358" i="8"/>
  <c r="T358" i="8"/>
  <c r="V358" i="8"/>
  <c r="U359" i="8"/>
  <c r="E359" i="8"/>
  <c r="T359" i="8"/>
  <c r="V359" i="8"/>
  <c r="U360" i="8"/>
  <c r="E360" i="8"/>
  <c r="T360" i="8"/>
  <c r="V360" i="8"/>
  <c r="U361" i="8"/>
  <c r="E361" i="8"/>
  <c r="T361" i="8"/>
  <c r="V361" i="8"/>
  <c r="U362" i="8"/>
  <c r="E362" i="8"/>
  <c r="T362" i="8"/>
  <c r="V362" i="8"/>
  <c r="U363" i="8"/>
  <c r="E363" i="8"/>
  <c r="T363" i="8"/>
  <c r="V363" i="8"/>
  <c r="U364" i="8"/>
  <c r="E364" i="8"/>
  <c r="T364" i="8"/>
  <c r="V364" i="8"/>
  <c r="U365" i="8"/>
  <c r="E365" i="8"/>
  <c r="T365" i="8"/>
  <c r="V365" i="8"/>
  <c r="U366" i="8"/>
  <c r="E366" i="8"/>
  <c r="T366" i="8"/>
  <c r="V366" i="8"/>
  <c r="U367" i="8"/>
  <c r="E367" i="8"/>
  <c r="T367" i="8"/>
  <c r="V367" i="8"/>
  <c r="U368" i="8"/>
  <c r="E368" i="8"/>
  <c r="T368" i="8"/>
  <c r="V368" i="8"/>
  <c r="U369" i="8"/>
  <c r="E369" i="8"/>
  <c r="T369" i="8"/>
  <c r="V369" i="8"/>
  <c r="U370" i="8"/>
  <c r="E370" i="8"/>
  <c r="T370" i="8"/>
  <c r="V370" i="8"/>
  <c r="U371" i="8"/>
  <c r="E371" i="8"/>
  <c r="T371" i="8"/>
  <c r="V371" i="8"/>
  <c r="U372" i="8"/>
  <c r="E372" i="8"/>
  <c r="T372" i="8"/>
  <c r="V372" i="8"/>
  <c r="U373" i="8"/>
  <c r="E373" i="8"/>
  <c r="T373" i="8"/>
  <c r="V373" i="8"/>
  <c r="U374" i="8"/>
  <c r="E374" i="8"/>
  <c r="T374" i="8"/>
  <c r="V374" i="8"/>
  <c r="U375" i="8"/>
  <c r="E375" i="8"/>
  <c r="T375" i="8"/>
  <c r="V375" i="8"/>
  <c r="U376" i="8"/>
  <c r="E376" i="8"/>
  <c r="T376" i="8"/>
  <c r="V376" i="8"/>
  <c r="U377" i="8"/>
  <c r="E377" i="8"/>
  <c r="T377" i="8"/>
  <c r="V377" i="8"/>
  <c r="U378" i="8"/>
  <c r="E378" i="8"/>
  <c r="T378" i="8"/>
  <c r="V378" i="8"/>
  <c r="U379" i="8"/>
  <c r="E379" i="8"/>
  <c r="T379" i="8"/>
  <c r="V379" i="8"/>
  <c r="U380" i="8"/>
  <c r="E380" i="8"/>
  <c r="T380" i="8"/>
  <c r="V380" i="8"/>
  <c r="U381" i="8"/>
  <c r="E381" i="8"/>
  <c r="T381" i="8"/>
  <c r="V381" i="8"/>
  <c r="U382" i="8"/>
  <c r="E382" i="8"/>
  <c r="T382" i="8"/>
  <c r="V382" i="8"/>
  <c r="U383" i="8"/>
  <c r="E383" i="8"/>
  <c r="T383" i="8"/>
  <c r="V383" i="8"/>
  <c r="U384" i="8"/>
  <c r="E384" i="8"/>
  <c r="T384" i="8"/>
  <c r="V384" i="8"/>
  <c r="U385" i="8"/>
  <c r="E385" i="8"/>
  <c r="T385" i="8"/>
  <c r="V385" i="8"/>
  <c r="U386" i="8"/>
  <c r="E386" i="8"/>
  <c r="T386" i="8"/>
  <c r="V386" i="8"/>
  <c r="U387" i="8"/>
  <c r="E387" i="8"/>
  <c r="T387" i="8"/>
  <c r="V387" i="8"/>
  <c r="U388" i="8"/>
  <c r="E388" i="8"/>
  <c r="T388" i="8"/>
  <c r="V388" i="8"/>
  <c r="U389" i="8"/>
  <c r="E389" i="8"/>
  <c r="T389" i="8"/>
  <c r="V389" i="8"/>
  <c r="U390" i="8"/>
  <c r="E390" i="8"/>
  <c r="T390" i="8"/>
  <c r="V390" i="8"/>
  <c r="U391" i="8"/>
  <c r="E391" i="8"/>
  <c r="T391" i="8"/>
  <c r="V391" i="8"/>
  <c r="U392" i="8"/>
  <c r="E392" i="8"/>
  <c r="T392" i="8"/>
  <c r="V392" i="8"/>
  <c r="U393" i="8"/>
  <c r="E393" i="8"/>
  <c r="T393" i="8"/>
  <c r="V393" i="8"/>
  <c r="U394" i="8"/>
  <c r="E394" i="8"/>
  <c r="T394" i="8"/>
  <c r="V394" i="8"/>
  <c r="U395" i="8"/>
  <c r="E395" i="8"/>
  <c r="T395" i="8"/>
  <c r="V395" i="8"/>
  <c r="U396" i="8"/>
  <c r="E396" i="8"/>
  <c r="T396" i="8"/>
  <c r="V396" i="8"/>
  <c r="U397" i="8"/>
  <c r="E397" i="8"/>
  <c r="T397" i="8"/>
  <c r="V397" i="8"/>
  <c r="U398" i="8"/>
  <c r="E398" i="8"/>
  <c r="T398" i="8"/>
  <c r="V398" i="8"/>
  <c r="U399" i="8"/>
  <c r="E399" i="8"/>
  <c r="T399" i="8"/>
  <c r="V399" i="8"/>
  <c r="U400" i="8"/>
  <c r="E400" i="8"/>
  <c r="T400" i="8"/>
  <c r="V400" i="8"/>
  <c r="U401" i="8"/>
  <c r="E401" i="8"/>
  <c r="T401" i="8"/>
  <c r="V401" i="8"/>
  <c r="U402" i="8"/>
  <c r="E402" i="8"/>
  <c r="T402" i="8"/>
  <c r="V402" i="8"/>
  <c r="U403" i="8"/>
  <c r="E403" i="8"/>
  <c r="T403" i="8"/>
  <c r="V403" i="8"/>
  <c r="U404" i="8"/>
  <c r="E404" i="8"/>
  <c r="T404" i="8"/>
  <c r="V404" i="8"/>
  <c r="U405" i="8"/>
  <c r="E405" i="8"/>
  <c r="T405" i="8"/>
  <c r="V405" i="8"/>
  <c r="U406" i="8"/>
  <c r="E406" i="8"/>
  <c r="T406" i="8"/>
  <c r="V406" i="8"/>
  <c r="U407" i="8"/>
  <c r="E407" i="8"/>
  <c r="T407" i="8"/>
  <c r="V407" i="8"/>
  <c r="U408" i="8"/>
  <c r="E408" i="8"/>
  <c r="T408" i="8"/>
  <c r="V408" i="8"/>
  <c r="U409" i="8"/>
  <c r="E409" i="8"/>
  <c r="T409" i="8"/>
  <c r="V409" i="8"/>
  <c r="U410" i="8"/>
  <c r="E410" i="8"/>
  <c r="T410" i="8"/>
  <c r="V410" i="8"/>
  <c r="U411" i="8"/>
  <c r="E411" i="8"/>
  <c r="T411" i="8"/>
  <c r="V411" i="8"/>
  <c r="U412" i="8"/>
  <c r="E412" i="8"/>
  <c r="T412" i="8"/>
  <c r="V412" i="8"/>
  <c r="U413" i="8"/>
  <c r="E413" i="8"/>
  <c r="T413" i="8"/>
  <c r="V413" i="8"/>
  <c r="U414" i="8"/>
  <c r="E414" i="8"/>
  <c r="T414" i="8"/>
  <c r="V414" i="8"/>
  <c r="U415" i="8"/>
  <c r="E415" i="8"/>
  <c r="T415" i="8"/>
  <c r="V415" i="8"/>
  <c r="U416" i="8"/>
  <c r="E416" i="8"/>
  <c r="T416" i="8"/>
  <c r="V416" i="8"/>
  <c r="U417" i="8"/>
  <c r="E417" i="8"/>
  <c r="T417" i="8"/>
  <c r="V417" i="8"/>
  <c r="U418" i="8"/>
  <c r="E418" i="8"/>
  <c r="T418" i="8"/>
  <c r="V418" i="8"/>
  <c r="U419" i="8"/>
  <c r="E419" i="8"/>
  <c r="T419" i="8"/>
  <c r="V419" i="8"/>
  <c r="U420" i="8"/>
  <c r="E420" i="8"/>
  <c r="T420" i="8"/>
  <c r="V420" i="8"/>
  <c r="U421" i="8"/>
  <c r="E421" i="8"/>
  <c r="T421" i="8"/>
  <c r="V421" i="8"/>
  <c r="U422" i="8"/>
  <c r="E422" i="8"/>
  <c r="T422" i="8"/>
  <c r="V422" i="8"/>
  <c r="U423" i="8"/>
  <c r="E423" i="8"/>
  <c r="T423" i="8"/>
  <c r="V423" i="8"/>
  <c r="U424" i="8"/>
  <c r="E424" i="8"/>
  <c r="T424" i="8"/>
  <c r="V424" i="8"/>
  <c r="U425" i="8"/>
  <c r="E425" i="8"/>
  <c r="T425" i="8"/>
  <c r="V425" i="8"/>
  <c r="U426" i="8"/>
  <c r="E426" i="8"/>
  <c r="T426" i="8"/>
  <c r="V426" i="8"/>
  <c r="U427" i="8"/>
  <c r="E427" i="8"/>
  <c r="T427" i="8"/>
  <c r="V427" i="8"/>
  <c r="U428" i="8"/>
  <c r="E428" i="8"/>
  <c r="T428" i="8"/>
  <c r="V428" i="8"/>
  <c r="U429" i="8"/>
  <c r="E429" i="8"/>
  <c r="T429" i="8"/>
  <c r="V429" i="8"/>
  <c r="U430" i="8"/>
  <c r="E430" i="8"/>
  <c r="T430" i="8"/>
  <c r="V430" i="8"/>
  <c r="U431" i="8"/>
  <c r="E431" i="8"/>
  <c r="T431" i="8"/>
  <c r="V431" i="8"/>
  <c r="U432" i="8"/>
  <c r="E432" i="8"/>
  <c r="T432" i="8"/>
  <c r="V432" i="8"/>
  <c r="U433" i="8"/>
  <c r="E433" i="8"/>
  <c r="T433" i="8"/>
  <c r="V433" i="8"/>
  <c r="U434" i="8"/>
  <c r="E434" i="8"/>
  <c r="T434" i="8"/>
  <c r="V434" i="8"/>
  <c r="U435" i="8"/>
  <c r="E435" i="8"/>
  <c r="T435" i="8"/>
  <c r="V435" i="8"/>
  <c r="U436" i="8"/>
  <c r="E436" i="8"/>
  <c r="T436" i="8"/>
  <c r="V436" i="8"/>
  <c r="U437" i="8"/>
  <c r="E437" i="8"/>
  <c r="T437" i="8"/>
  <c r="V437" i="8"/>
  <c r="U438" i="8"/>
  <c r="E438" i="8"/>
  <c r="T438" i="8"/>
  <c r="V438" i="8"/>
  <c r="U439" i="8"/>
  <c r="E439" i="8"/>
  <c r="T439" i="8"/>
  <c r="V439" i="8"/>
  <c r="U440" i="8"/>
  <c r="E440" i="8"/>
  <c r="T440" i="8"/>
  <c r="V440" i="8"/>
  <c r="U441" i="8"/>
  <c r="E441" i="8"/>
  <c r="T441" i="8"/>
  <c r="V441" i="8"/>
  <c r="U442" i="8"/>
  <c r="E442" i="8"/>
  <c r="T442" i="8"/>
  <c r="V442" i="8"/>
  <c r="U443" i="8"/>
  <c r="E443" i="8"/>
  <c r="T443" i="8"/>
  <c r="V443" i="8"/>
  <c r="U444" i="8"/>
  <c r="E444" i="8"/>
  <c r="T444" i="8"/>
  <c r="V444" i="8"/>
  <c r="U445" i="8"/>
  <c r="E445" i="8"/>
  <c r="T445" i="8"/>
  <c r="V445" i="8"/>
  <c r="U446" i="8"/>
  <c r="E446" i="8"/>
  <c r="T446" i="8"/>
  <c r="V446" i="8"/>
  <c r="U447" i="8"/>
  <c r="E447" i="8"/>
  <c r="T447" i="8"/>
  <c r="V447" i="8"/>
  <c r="U448" i="8"/>
  <c r="E448" i="8"/>
  <c r="T448" i="8"/>
  <c r="V448" i="8"/>
  <c r="U449" i="8"/>
  <c r="E449" i="8"/>
  <c r="T449" i="8"/>
  <c r="V449" i="8"/>
  <c r="U450" i="8"/>
  <c r="E450" i="8"/>
  <c r="T450" i="8"/>
  <c r="V450" i="8"/>
  <c r="U451" i="8"/>
  <c r="E451" i="8"/>
  <c r="T451" i="8"/>
  <c r="V451" i="8"/>
  <c r="U452" i="8"/>
  <c r="E452" i="8"/>
  <c r="T452" i="8"/>
  <c r="V452" i="8"/>
  <c r="U453" i="8"/>
  <c r="E453" i="8"/>
  <c r="T453" i="8"/>
  <c r="V453" i="8"/>
  <c r="U454" i="8"/>
  <c r="E454" i="8"/>
  <c r="T454" i="8"/>
  <c r="V454" i="8"/>
  <c r="U455" i="8"/>
  <c r="E455" i="8"/>
  <c r="T455" i="8"/>
  <c r="V455" i="8"/>
  <c r="U456" i="8"/>
  <c r="E456" i="8"/>
  <c r="T456" i="8"/>
  <c r="V456" i="8"/>
  <c r="U457" i="8"/>
  <c r="E457" i="8"/>
  <c r="T457" i="8"/>
  <c r="V457" i="8"/>
  <c r="U458" i="8"/>
  <c r="E458" i="8"/>
  <c r="T458" i="8"/>
  <c r="V458" i="8"/>
  <c r="U459" i="8"/>
  <c r="E459" i="8"/>
  <c r="T459" i="8"/>
  <c r="V459" i="8"/>
  <c r="U460" i="8"/>
  <c r="E460" i="8"/>
  <c r="T460" i="8"/>
  <c r="V460" i="8"/>
  <c r="U461" i="8"/>
  <c r="E461" i="8"/>
  <c r="T461" i="8"/>
  <c r="V461" i="8"/>
  <c r="U462" i="8"/>
  <c r="E462" i="8"/>
  <c r="T462" i="8"/>
  <c r="V462" i="8"/>
  <c r="U463" i="8"/>
  <c r="E463" i="8"/>
  <c r="T463" i="8"/>
  <c r="V463" i="8"/>
  <c r="U464" i="8"/>
  <c r="E464" i="8"/>
  <c r="T464" i="8"/>
  <c r="V464" i="8"/>
  <c r="U465" i="8"/>
  <c r="E465" i="8"/>
  <c r="T465" i="8"/>
  <c r="V465" i="8"/>
  <c r="U466" i="8"/>
  <c r="E466" i="8"/>
  <c r="T466" i="8"/>
  <c r="V466" i="8"/>
  <c r="U467" i="8"/>
  <c r="E467" i="8"/>
  <c r="T467" i="8"/>
  <c r="V467" i="8"/>
  <c r="U468" i="8"/>
  <c r="E468" i="8"/>
  <c r="T468" i="8"/>
  <c r="V468" i="8"/>
  <c r="U469" i="8"/>
  <c r="E469" i="8"/>
  <c r="T469" i="8"/>
  <c r="V469" i="8"/>
  <c r="U470" i="8"/>
  <c r="E470" i="8"/>
  <c r="T470" i="8"/>
  <c r="V470" i="8"/>
  <c r="U471" i="8"/>
  <c r="E471" i="8"/>
  <c r="T471" i="8"/>
  <c r="V471" i="8"/>
  <c r="U472" i="8"/>
  <c r="E472" i="8"/>
  <c r="T472" i="8"/>
  <c r="V472" i="8"/>
  <c r="U473" i="8"/>
  <c r="E473" i="8"/>
  <c r="T473" i="8"/>
  <c r="V473" i="8"/>
  <c r="U474" i="8"/>
  <c r="E474" i="8"/>
  <c r="T474" i="8"/>
  <c r="V474" i="8"/>
  <c r="U475" i="8"/>
  <c r="E475" i="8"/>
  <c r="T475" i="8"/>
  <c r="V475" i="8"/>
  <c r="U476" i="8"/>
  <c r="E476" i="8"/>
  <c r="T476" i="8"/>
  <c r="V476" i="8"/>
  <c r="U477" i="8"/>
  <c r="E477" i="8"/>
  <c r="T477" i="8"/>
  <c r="V477" i="8"/>
  <c r="U478" i="8"/>
  <c r="E478" i="8"/>
  <c r="T478" i="8"/>
  <c r="V478" i="8"/>
  <c r="U479" i="8"/>
  <c r="E479" i="8"/>
  <c r="T479" i="8"/>
  <c r="V479" i="8"/>
  <c r="U480" i="8"/>
  <c r="E480" i="8"/>
  <c r="T480" i="8"/>
  <c r="V480" i="8"/>
  <c r="U481" i="8"/>
  <c r="E481" i="8"/>
  <c r="T481" i="8"/>
  <c r="V481" i="8"/>
  <c r="U482" i="8"/>
  <c r="E482" i="8"/>
  <c r="T482" i="8"/>
  <c r="V482" i="8"/>
  <c r="U483" i="8"/>
  <c r="E483" i="8"/>
  <c r="T483" i="8"/>
  <c r="V483" i="8"/>
  <c r="U484" i="8"/>
  <c r="E484" i="8"/>
  <c r="T484" i="8"/>
  <c r="V484" i="8"/>
  <c r="U485" i="8"/>
  <c r="E485" i="8"/>
  <c r="T485" i="8"/>
  <c r="V485" i="8"/>
  <c r="U486" i="8"/>
  <c r="E486" i="8"/>
  <c r="T486" i="8"/>
  <c r="V486" i="8"/>
  <c r="U487" i="8"/>
  <c r="E487" i="8"/>
  <c r="T487" i="8"/>
  <c r="V487" i="8"/>
  <c r="U488" i="8"/>
  <c r="E488" i="8"/>
  <c r="T488" i="8"/>
  <c r="V488" i="8"/>
  <c r="U489" i="8"/>
  <c r="E489" i="8"/>
  <c r="T489" i="8"/>
  <c r="V489" i="8"/>
  <c r="U490" i="8"/>
  <c r="E490" i="8"/>
  <c r="T490" i="8"/>
  <c r="V490" i="8"/>
  <c r="U491" i="8"/>
  <c r="E491" i="8"/>
  <c r="T491" i="8"/>
  <c r="V491" i="8"/>
  <c r="U492" i="8"/>
  <c r="E492" i="8"/>
  <c r="T492" i="8"/>
  <c r="V492" i="8"/>
  <c r="U493" i="8"/>
  <c r="E493" i="8"/>
  <c r="T493" i="8"/>
  <c r="V493" i="8"/>
  <c r="U494" i="8"/>
  <c r="E494" i="8"/>
  <c r="T494" i="8"/>
  <c r="V494" i="8"/>
  <c r="U495" i="8"/>
  <c r="E495" i="8"/>
  <c r="T495" i="8"/>
  <c r="V495" i="8"/>
  <c r="U496" i="8"/>
  <c r="E496" i="8"/>
  <c r="T496" i="8"/>
  <c r="V496" i="8"/>
  <c r="U497" i="8"/>
  <c r="E497" i="8"/>
  <c r="T497" i="8"/>
  <c r="V497" i="8"/>
  <c r="U498" i="8"/>
  <c r="E498" i="8"/>
  <c r="T498" i="8"/>
  <c r="V498" i="8"/>
  <c r="U499" i="8"/>
  <c r="E499" i="8"/>
  <c r="T499" i="8"/>
  <c r="V499" i="8"/>
  <c r="U500" i="8"/>
  <c r="E500" i="8"/>
  <c r="T500" i="8"/>
  <c r="V500" i="8"/>
  <c r="U501" i="8"/>
  <c r="E501" i="8"/>
  <c r="T501" i="8"/>
  <c r="V501" i="8"/>
  <c r="U502" i="8"/>
  <c r="E502" i="8"/>
  <c r="T502" i="8"/>
  <c r="V502" i="8"/>
  <c r="U503" i="8"/>
  <c r="E503" i="8"/>
  <c r="T503" i="8"/>
  <c r="V503" i="8"/>
  <c r="U504" i="8"/>
  <c r="E504" i="8"/>
  <c r="T504" i="8"/>
  <c r="V504" i="8"/>
  <c r="U505" i="8"/>
  <c r="E505" i="8"/>
  <c r="T505" i="8"/>
  <c r="V505" i="8"/>
  <c r="V23" i="8"/>
  <c r="C21" i="8"/>
  <c r="X26" i="8"/>
  <c r="Z26" i="8"/>
  <c r="X27" i="8"/>
  <c r="Z27" i="8"/>
  <c r="X28" i="8"/>
  <c r="Z28" i="8"/>
  <c r="X29" i="8"/>
  <c r="Z29" i="8"/>
  <c r="X30" i="8"/>
  <c r="Z30" i="8"/>
  <c r="X31" i="8"/>
  <c r="Z31" i="8"/>
  <c r="X32" i="8"/>
  <c r="Z32" i="8"/>
  <c r="X33" i="8"/>
  <c r="Z33" i="8"/>
  <c r="X34" i="8"/>
  <c r="Z34" i="8"/>
  <c r="X35" i="8"/>
  <c r="Z35" i="8"/>
  <c r="X36" i="8"/>
  <c r="Z36" i="8"/>
  <c r="X37" i="8"/>
  <c r="Z37" i="8"/>
  <c r="X38" i="8"/>
  <c r="Z38" i="8"/>
  <c r="X39" i="8"/>
  <c r="Z39" i="8"/>
  <c r="X40" i="8"/>
  <c r="Z40" i="8"/>
  <c r="X41" i="8"/>
  <c r="Z41" i="8"/>
  <c r="X42" i="8"/>
  <c r="Z42" i="8"/>
  <c r="X43" i="8"/>
  <c r="Z43" i="8"/>
  <c r="X44" i="8"/>
  <c r="Z44" i="8"/>
  <c r="X45" i="8"/>
  <c r="Z45" i="8"/>
  <c r="X46" i="8"/>
  <c r="Z46" i="8"/>
  <c r="X47" i="8"/>
  <c r="Z47" i="8"/>
  <c r="X48" i="8"/>
  <c r="Z48" i="8"/>
  <c r="X49" i="8"/>
  <c r="Z49" i="8"/>
  <c r="X50" i="8"/>
  <c r="Z50" i="8"/>
  <c r="X51" i="8"/>
  <c r="Z51" i="8"/>
  <c r="X52" i="8"/>
  <c r="Z52" i="8"/>
  <c r="X53" i="8"/>
  <c r="Z53" i="8"/>
  <c r="X54" i="8"/>
  <c r="Z54" i="8"/>
  <c r="X55" i="8"/>
  <c r="Z55" i="8"/>
  <c r="X56" i="8"/>
  <c r="Z56" i="8"/>
  <c r="X57" i="8"/>
  <c r="Z57" i="8"/>
  <c r="X58" i="8"/>
  <c r="Z58" i="8"/>
  <c r="X59" i="8"/>
  <c r="Z59" i="8"/>
  <c r="X60" i="8"/>
  <c r="Z60" i="8"/>
  <c r="X61" i="8"/>
  <c r="Z61" i="8"/>
  <c r="X62" i="8"/>
  <c r="Z62" i="8"/>
  <c r="X63" i="8"/>
  <c r="Z63" i="8"/>
  <c r="X64" i="8"/>
  <c r="Z64" i="8"/>
  <c r="X65" i="8"/>
  <c r="Z65" i="8"/>
  <c r="X66" i="8"/>
  <c r="Z66" i="8"/>
  <c r="X67" i="8"/>
  <c r="Z67" i="8"/>
  <c r="X68" i="8"/>
  <c r="Z68" i="8"/>
  <c r="X69" i="8"/>
  <c r="Z69" i="8"/>
  <c r="X70" i="8"/>
  <c r="Z70" i="8"/>
  <c r="X71" i="8"/>
  <c r="Z71" i="8"/>
  <c r="X72" i="8"/>
  <c r="Z72" i="8"/>
  <c r="X73" i="8"/>
  <c r="Z73" i="8"/>
  <c r="X74" i="8"/>
  <c r="Z74" i="8"/>
  <c r="X75" i="8"/>
  <c r="Z75" i="8"/>
  <c r="X76" i="8"/>
  <c r="Z76" i="8"/>
  <c r="X77" i="8"/>
  <c r="Z77" i="8"/>
  <c r="X78" i="8"/>
  <c r="Z78" i="8"/>
  <c r="X79" i="8"/>
  <c r="Z79" i="8"/>
  <c r="X80" i="8"/>
  <c r="Z80" i="8"/>
  <c r="X81" i="8"/>
  <c r="Z81" i="8"/>
  <c r="X82" i="8"/>
  <c r="Z82" i="8"/>
  <c r="X83" i="8"/>
  <c r="Z83" i="8"/>
  <c r="X84" i="8"/>
  <c r="Z84" i="8"/>
  <c r="X85" i="8"/>
  <c r="Z85" i="8"/>
  <c r="X86" i="8"/>
  <c r="Z86" i="8"/>
  <c r="X87" i="8"/>
  <c r="Z87" i="8"/>
  <c r="X88" i="8"/>
  <c r="Z88" i="8"/>
  <c r="X89" i="8"/>
  <c r="Z89" i="8"/>
  <c r="X90" i="8"/>
  <c r="Z90" i="8"/>
  <c r="X91" i="8"/>
  <c r="Z91" i="8"/>
  <c r="X92" i="8"/>
  <c r="Z92" i="8"/>
  <c r="X93" i="8"/>
  <c r="Z93" i="8"/>
  <c r="X94" i="8"/>
  <c r="Z94" i="8"/>
  <c r="X95" i="8"/>
  <c r="Z95" i="8"/>
  <c r="X96" i="8"/>
  <c r="Z96" i="8"/>
  <c r="X97" i="8"/>
  <c r="Z97" i="8"/>
  <c r="X98" i="8"/>
  <c r="Z98" i="8"/>
  <c r="X99" i="8"/>
  <c r="Z99" i="8"/>
  <c r="X100" i="8"/>
  <c r="Z100" i="8"/>
  <c r="X101" i="8"/>
  <c r="Z101" i="8"/>
  <c r="X102" i="8"/>
  <c r="Z102" i="8"/>
  <c r="X103" i="8"/>
  <c r="Z103" i="8"/>
  <c r="X104" i="8"/>
  <c r="Z104" i="8"/>
  <c r="X105" i="8"/>
  <c r="Z105" i="8"/>
  <c r="X106" i="8"/>
  <c r="Z106" i="8"/>
  <c r="X107" i="8"/>
  <c r="Z107" i="8"/>
  <c r="X108" i="8"/>
  <c r="Z108" i="8"/>
  <c r="X109" i="8"/>
  <c r="Z109" i="8"/>
  <c r="X110" i="8"/>
  <c r="Z110" i="8"/>
  <c r="X111" i="8"/>
  <c r="Z111" i="8"/>
  <c r="X112" i="8"/>
  <c r="Z112" i="8"/>
  <c r="X113" i="8"/>
  <c r="Z113" i="8"/>
  <c r="X114" i="8"/>
  <c r="Z114" i="8"/>
  <c r="X115" i="8"/>
  <c r="Z115" i="8"/>
  <c r="X116" i="8"/>
  <c r="Z116" i="8"/>
  <c r="X117" i="8"/>
  <c r="Z117" i="8"/>
  <c r="X118" i="8"/>
  <c r="Z118" i="8"/>
  <c r="X119" i="8"/>
  <c r="Z119" i="8"/>
  <c r="X120" i="8"/>
  <c r="Z120" i="8"/>
  <c r="X121" i="8"/>
  <c r="Z121" i="8"/>
  <c r="X122" i="8"/>
  <c r="Z122" i="8"/>
  <c r="X123" i="8"/>
  <c r="Z123" i="8"/>
  <c r="X124" i="8"/>
  <c r="Z124" i="8"/>
  <c r="X125" i="8"/>
  <c r="Z125" i="8"/>
  <c r="X126" i="8"/>
  <c r="Z126" i="8"/>
  <c r="X127" i="8"/>
  <c r="Z127" i="8"/>
  <c r="X128" i="8"/>
  <c r="Z128" i="8"/>
  <c r="X129" i="8"/>
  <c r="Z129" i="8"/>
  <c r="X130" i="8"/>
  <c r="Z130" i="8"/>
  <c r="X131" i="8"/>
  <c r="Z131" i="8"/>
  <c r="X132" i="8"/>
  <c r="Z132" i="8"/>
  <c r="X133" i="8"/>
  <c r="Z133" i="8"/>
  <c r="X134" i="8"/>
  <c r="Z134" i="8"/>
  <c r="X135" i="8"/>
  <c r="Z135" i="8"/>
  <c r="X136" i="8"/>
  <c r="Z136" i="8"/>
  <c r="X137" i="8"/>
  <c r="Z137" i="8"/>
  <c r="X138" i="8"/>
  <c r="Z138" i="8"/>
  <c r="X139" i="8"/>
  <c r="Z139" i="8"/>
  <c r="X140" i="8"/>
  <c r="Z140" i="8"/>
  <c r="X141" i="8"/>
  <c r="Z141" i="8"/>
  <c r="X142" i="8"/>
  <c r="Z142" i="8"/>
  <c r="X143" i="8"/>
  <c r="Z143" i="8"/>
  <c r="X144" i="8"/>
  <c r="Z144" i="8"/>
  <c r="X145" i="8"/>
  <c r="Z145" i="8"/>
  <c r="X146" i="8"/>
  <c r="Z146" i="8"/>
  <c r="X147" i="8"/>
  <c r="Z147" i="8"/>
  <c r="X148" i="8"/>
  <c r="Z148" i="8"/>
  <c r="X149" i="8"/>
  <c r="Z149" i="8"/>
  <c r="X150" i="8"/>
  <c r="Z150" i="8"/>
  <c r="X151" i="8"/>
  <c r="Z151" i="8"/>
  <c r="X152" i="8"/>
  <c r="Z152" i="8"/>
  <c r="X153" i="8"/>
  <c r="Z153" i="8"/>
  <c r="X154" i="8"/>
  <c r="Z154" i="8"/>
  <c r="X155" i="8"/>
  <c r="Z155" i="8"/>
  <c r="X156" i="8"/>
  <c r="Z156" i="8"/>
  <c r="X157" i="8"/>
  <c r="Z157" i="8"/>
  <c r="X158" i="8"/>
  <c r="Z158" i="8"/>
  <c r="X159" i="8"/>
  <c r="Z159" i="8"/>
  <c r="X160" i="8"/>
  <c r="Z160" i="8"/>
  <c r="X161" i="8"/>
  <c r="Z161" i="8"/>
  <c r="X162" i="8"/>
  <c r="Z162" i="8"/>
  <c r="X163" i="8"/>
  <c r="Z163" i="8"/>
  <c r="X164" i="8"/>
  <c r="Z164" i="8"/>
  <c r="X165" i="8"/>
  <c r="Z165" i="8"/>
  <c r="X166" i="8"/>
  <c r="Z166" i="8"/>
  <c r="X167" i="8"/>
  <c r="Z167" i="8"/>
  <c r="X168" i="8"/>
  <c r="Z168" i="8"/>
  <c r="X169" i="8"/>
  <c r="Z169" i="8"/>
  <c r="X170" i="8"/>
  <c r="Z170" i="8"/>
  <c r="X171" i="8"/>
  <c r="Z171" i="8"/>
  <c r="X172" i="8"/>
  <c r="Z172" i="8"/>
  <c r="X173" i="8"/>
  <c r="Z173" i="8"/>
  <c r="X174" i="8"/>
  <c r="Z174" i="8"/>
  <c r="X175" i="8"/>
  <c r="Z175" i="8"/>
  <c r="X176" i="8"/>
  <c r="Z176" i="8"/>
  <c r="X177" i="8"/>
  <c r="Z177" i="8"/>
  <c r="X178" i="8"/>
  <c r="Z178" i="8"/>
  <c r="X179" i="8"/>
  <c r="Z179" i="8"/>
  <c r="X180" i="8"/>
  <c r="Z180" i="8"/>
  <c r="X181" i="8"/>
  <c r="Z181" i="8"/>
  <c r="X182" i="8"/>
  <c r="Z182" i="8"/>
  <c r="X183" i="8"/>
  <c r="Z183" i="8"/>
  <c r="X184" i="8"/>
  <c r="Z184" i="8"/>
  <c r="X185" i="8"/>
  <c r="Z185" i="8"/>
  <c r="X186" i="8"/>
  <c r="Z186" i="8"/>
  <c r="X187" i="8"/>
  <c r="Z187" i="8"/>
  <c r="X188" i="8"/>
  <c r="Z188" i="8"/>
  <c r="X189" i="8"/>
  <c r="Z189" i="8"/>
  <c r="X190" i="8"/>
  <c r="Z190" i="8"/>
  <c r="X191" i="8"/>
  <c r="Z191" i="8"/>
  <c r="X192" i="8"/>
  <c r="Z192" i="8"/>
  <c r="X193" i="8"/>
  <c r="Z193" i="8"/>
  <c r="X194" i="8"/>
  <c r="Z194" i="8"/>
  <c r="X195" i="8"/>
  <c r="Z195" i="8"/>
  <c r="X196" i="8"/>
  <c r="Z196" i="8"/>
  <c r="X197" i="8"/>
  <c r="Z197" i="8"/>
  <c r="X198" i="8"/>
  <c r="Z198" i="8"/>
  <c r="X199" i="8"/>
  <c r="Z199" i="8"/>
  <c r="X200" i="8"/>
  <c r="Z200" i="8"/>
  <c r="X201" i="8"/>
  <c r="Z201" i="8"/>
  <c r="X202" i="8"/>
  <c r="Z202" i="8"/>
  <c r="X203" i="8"/>
  <c r="Z203" i="8"/>
  <c r="X204" i="8"/>
  <c r="Z204" i="8"/>
  <c r="X205" i="8"/>
  <c r="Z205" i="8"/>
  <c r="X206" i="8"/>
  <c r="Z206" i="8"/>
  <c r="X207" i="8"/>
  <c r="Z207" i="8"/>
  <c r="X208" i="8"/>
  <c r="Z208" i="8"/>
  <c r="X209" i="8"/>
  <c r="Z209" i="8"/>
  <c r="X210" i="8"/>
  <c r="Z210" i="8"/>
  <c r="X211" i="8"/>
  <c r="Z211" i="8"/>
  <c r="X212" i="8"/>
  <c r="Z212" i="8"/>
  <c r="X213" i="8"/>
  <c r="Z213" i="8"/>
  <c r="X214" i="8"/>
  <c r="Z214" i="8"/>
  <c r="X215" i="8"/>
  <c r="Z215" i="8"/>
  <c r="X216" i="8"/>
  <c r="Z216" i="8"/>
  <c r="X217" i="8"/>
  <c r="Z217" i="8"/>
  <c r="X218" i="8"/>
  <c r="Z218" i="8"/>
  <c r="X219" i="8"/>
  <c r="Z219" i="8"/>
  <c r="X220" i="8"/>
  <c r="Z220" i="8"/>
  <c r="X221" i="8"/>
  <c r="Z221" i="8"/>
  <c r="X222" i="8"/>
  <c r="Z222" i="8"/>
  <c r="X223" i="8"/>
  <c r="Z223" i="8"/>
  <c r="X224" i="8"/>
  <c r="Z224" i="8"/>
  <c r="X225" i="8"/>
  <c r="Z225" i="8"/>
  <c r="X226" i="8"/>
  <c r="Z226" i="8"/>
  <c r="X227" i="8"/>
  <c r="Z227" i="8"/>
  <c r="X228" i="8"/>
  <c r="Z228" i="8"/>
  <c r="X229" i="8"/>
  <c r="Z229" i="8"/>
  <c r="X230" i="8"/>
  <c r="Z230" i="8"/>
  <c r="X231" i="8"/>
  <c r="Z231" i="8"/>
  <c r="X232" i="8"/>
  <c r="Z232" i="8"/>
  <c r="X233" i="8"/>
  <c r="Z233" i="8"/>
  <c r="X234" i="8"/>
  <c r="Z234" i="8"/>
  <c r="X235" i="8"/>
  <c r="Z235" i="8"/>
  <c r="X236" i="8"/>
  <c r="Z236" i="8"/>
  <c r="X237" i="8"/>
  <c r="Z237" i="8"/>
  <c r="X238" i="8"/>
  <c r="Z238" i="8"/>
  <c r="X239" i="8"/>
  <c r="Z239" i="8"/>
  <c r="X240" i="8"/>
  <c r="Z240" i="8"/>
  <c r="X241" i="8"/>
  <c r="Z241" i="8"/>
  <c r="X242" i="8"/>
  <c r="Z242" i="8"/>
  <c r="X243" i="8"/>
  <c r="Z243" i="8"/>
  <c r="X244" i="8"/>
  <c r="Z244" i="8"/>
  <c r="X245" i="8"/>
  <c r="Z245" i="8"/>
  <c r="X246" i="8"/>
  <c r="Z246" i="8"/>
  <c r="X247" i="8"/>
  <c r="Z247" i="8"/>
  <c r="X248" i="8"/>
  <c r="Z248" i="8"/>
  <c r="X249" i="8"/>
  <c r="Z249" i="8"/>
  <c r="X250" i="8"/>
  <c r="Z250" i="8"/>
  <c r="X251" i="8"/>
  <c r="Z251" i="8"/>
  <c r="X252" i="8"/>
  <c r="Z252" i="8"/>
  <c r="X253" i="8"/>
  <c r="Z253" i="8"/>
  <c r="X254" i="8"/>
  <c r="Z254" i="8"/>
  <c r="X255" i="8"/>
  <c r="Z255" i="8"/>
  <c r="X256" i="8"/>
  <c r="Z256" i="8"/>
  <c r="X257" i="8"/>
  <c r="Z257" i="8"/>
  <c r="X258" i="8"/>
  <c r="Z258" i="8"/>
  <c r="X259" i="8"/>
  <c r="Z259" i="8"/>
  <c r="X260" i="8"/>
  <c r="Z260" i="8"/>
  <c r="X261" i="8"/>
  <c r="Z261" i="8"/>
  <c r="X262" i="8"/>
  <c r="Z262" i="8"/>
  <c r="X263" i="8"/>
  <c r="Z263" i="8"/>
  <c r="X264" i="8"/>
  <c r="Z264" i="8"/>
  <c r="X265" i="8"/>
  <c r="Z265" i="8"/>
  <c r="X266" i="8"/>
  <c r="Z266" i="8"/>
  <c r="X267" i="8"/>
  <c r="Z267" i="8"/>
  <c r="X268" i="8"/>
  <c r="Z268" i="8"/>
  <c r="X269" i="8"/>
  <c r="Z269" i="8"/>
  <c r="X270" i="8"/>
  <c r="Z270" i="8"/>
  <c r="X271" i="8"/>
  <c r="Z271" i="8"/>
  <c r="X272" i="8"/>
  <c r="Z272" i="8"/>
  <c r="X273" i="8"/>
  <c r="Z273" i="8"/>
  <c r="X274" i="8"/>
  <c r="Z274" i="8"/>
  <c r="X275" i="8"/>
  <c r="Z275" i="8"/>
  <c r="X276" i="8"/>
  <c r="Z276" i="8"/>
  <c r="X277" i="8"/>
  <c r="Z277" i="8"/>
  <c r="X278" i="8"/>
  <c r="Z278" i="8"/>
  <c r="X279" i="8"/>
  <c r="Z279" i="8"/>
  <c r="X280" i="8"/>
  <c r="Z280" i="8"/>
  <c r="X281" i="8"/>
  <c r="Z281" i="8"/>
  <c r="X282" i="8"/>
  <c r="Z282" i="8"/>
  <c r="X283" i="8"/>
  <c r="Z283" i="8"/>
  <c r="X284" i="8"/>
  <c r="Z284" i="8"/>
  <c r="X285" i="8"/>
  <c r="Z285" i="8"/>
  <c r="X286" i="8"/>
  <c r="Z286" i="8"/>
  <c r="X287" i="8"/>
  <c r="Z287" i="8"/>
  <c r="X288" i="8"/>
  <c r="Z288" i="8"/>
  <c r="X289" i="8"/>
  <c r="Z289" i="8"/>
  <c r="X290" i="8"/>
  <c r="Z290" i="8"/>
  <c r="X291" i="8"/>
  <c r="Z291" i="8"/>
  <c r="X292" i="8"/>
  <c r="Z292" i="8"/>
  <c r="X293" i="8"/>
  <c r="Z293" i="8"/>
  <c r="X294" i="8"/>
  <c r="Z294" i="8"/>
  <c r="X295" i="8"/>
  <c r="Z295" i="8"/>
  <c r="X296" i="8"/>
  <c r="Z296" i="8"/>
  <c r="X297" i="8"/>
  <c r="Z297" i="8"/>
  <c r="X298" i="8"/>
  <c r="Z298" i="8"/>
  <c r="X299" i="8"/>
  <c r="Z299" i="8"/>
  <c r="X300" i="8"/>
  <c r="Z300" i="8"/>
  <c r="X301" i="8"/>
  <c r="Z301" i="8"/>
  <c r="X302" i="8"/>
  <c r="Z302" i="8"/>
  <c r="X303" i="8"/>
  <c r="Z303" i="8"/>
  <c r="X304" i="8"/>
  <c r="Z304" i="8"/>
  <c r="X305" i="8"/>
  <c r="Z305" i="8"/>
  <c r="X306" i="8"/>
  <c r="Z306" i="8"/>
  <c r="X307" i="8"/>
  <c r="Z307" i="8"/>
  <c r="X308" i="8"/>
  <c r="Z308" i="8"/>
  <c r="X309" i="8"/>
  <c r="Z309" i="8"/>
  <c r="X310" i="8"/>
  <c r="Z310" i="8"/>
  <c r="X311" i="8"/>
  <c r="Z311" i="8"/>
  <c r="X312" i="8"/>
  <c r="Z312" i="8"/>
  <c r="X313" i="8"/>
  <c r="Z313" i="8"/>
  <c r="X314" i="8"/>
  <c r="Z314" i="8"/>
  <c r="X315" i="8"/>
  <c r="Z315" i="8"/>
  <c r="X316" i="8"/>
  <c r="Z316" i="8"/>
  <c r="X317" i="8"/>
  <c r="Z317" i="8"/>
  <c r="X318" i="8"/>
  <c r="Z318" i="8"/>
  <c r="X319" i="8"/>
  <c r="Z319" i="8"/>
  <c r="X320" i="8"/>
  <c r="Z320" i="8"/>
  <c r="X321" i="8"/>
  <c r="Z321" i="8"/>
  <c r="X322" i="8"/>
  <c r="Z322" i="8"/>
  <c r="X323" i="8"/>
  <c r="Z323" i="8"/>
  <c r="X324" i="8"/>
  <c r="Z324" i="8"/>
  <c r="X325" i="8"/>
  <c r="Z325" i="8"/>
  <c r="X326" i="8"/>
  <c r="Z326" i="8"/>
  <c r="X327" i="8"/>
  <c r="Z327" i="8"/>
  <c r="X328" i="8"/>
  <c r="Z328" i="8"/>
  <c r="X329" i="8"/>
  <c r="Z329" i="8"/>
  <c r="X330" i="8"/>
  <c r="Z330" i="8"/>
  <c r="X331" i="8"/>
  <c r="Z331" i="8"/>
  <c r="X332" i="8"/>
  <c r="Z332" i="8"/>
  <c r="X333" i="8"/>
  <c r="Z333" i="8"/>
  <c r="X334" i="8"/>
  <c r="Z334" i="8"/>
  <c r="X335" i="8"/>
  <c r="Z335" i="8"/>
  <c r="X336" i="8"/>
  <c r="Z336" i="8"/>
  <c r="X337" i="8"/>
  <c r="Z337" i="8"/>
  <c r="X338" i="8"/>
  <c r="Z338" i="8"/>
  <c r="X339" i="8"/>
  <c r="Z339" i="8"/>
  <c r="X340" i="8"/>
  <c r="Z340" i="8"/>
  <c r="X341" i="8"/>
  <c r="Z341" i="8"/>
  <c r="X342" i="8"/>
  <c r="Z342" i="8"/>
  <c r="X343" i="8"/>
  <c r="Z343" i="8"/>
  <c r="X344" i="8"/>
  <c r="Z344" i="8"/>
  <c r="X345" i="8"/>
  <c r="Z345" i="8"/>
  <c r="X346" i="8"/>
  <c r="Z346" i="8"/>
  <c r="X347" i="8"/>
  <c r="Z347" i="8"/>
  <c r="X348" i="8"/>
  <c r="Z348" i="8"/>
  <c r="X349" i="8"/>
  <c r="Z349" i="8"/>
  <c r="X350" i="8"/>
  <c r="Z350" i="8"/>
  <c r="X351" i="8"/>
  <c r="Z351" i="8"/>
  <c r="X352" i="8"/>
  <c r="Z352" i="8"/>
  <c r="X353" i="8"/>
  <c r="Z353" i="8"/>
  <c r="X354" i="8"/>
  <c r="Z354" i="8"/>
  <c r="X355" i="8"/>
  <c r="Z355" i="8"/>
  <c r="X356" i="8"/>
  <c r="Z356" i="8"/>
  <c r="X357" i="8"/>
  <c r="Z357" i="8"/>
  <c r="X358" i="8"/>
  <c r="Z358" i="8"/>
  <c r="X359" i="8"/>
  <c r="Z359" i="8"/>
  <c r="X360" i="8"/>
  <c r="Z360" i="8"/>
  <c r="X361" i="8"/>
  <c r="Z361" i="8"/>
  <c r="X362" i="8"/>
  <c r="Z362" i="8"/>
  <c r="X363" i="8"/>
  <c r="Z363" i="8"/>
  <c r="X364" i="8"/>
  <c r="Z364" i="8"/>
  <c r="X365" i="8"/>
  <c r="Z365" i="8"/>
  <c r="X366" i="8"/>
  <c r="Z366" i="8"/>
  <c r="X367" i="8"/>
  <c r="Z367" i="8"/>
  <c r="X368" i="8"/>
  <c r="Z368" i="8"/>
  <c r="X369" i="8"/>
  <c r="Z369" i="8"/>
  <c r="X370" i="8"/>
  <c r="Z370" i="8"/>
  <c r="X371" i="8"/>
  <c r="Z371" i="8"/>
  <c r="X372" i="8"/>
  <c r="Z372" i="8"/>
  <c r="X373" i="8"/>
  <c r="Z373" i="8"/>
  <c r="X374" i="8"/>
  <c r="Z374" i="8"/>
  <c r="X375" i="8"/>
  <c r="Z375" i="8"/>
  <c r="X376" i="8"/>
  <c r="Z376" i="8"/>
  <c r="X377" i="8"/>
  <c r="Z377" i="8"/>
  <c r="X378" i="8"/>
  <c r="Z378" i="8"/>
  <c r="X379" i="8"/>
  <c r="Z379" i="8"/>
  <c r="X380" i="8"/>
  <c r="Z380" i="8"/>
  <c r="X381" i="8"/>
  <c r="Z381" i="8"/>
  <c r="X382" i="8"/>
  <c r="Z382" i="8"/>
  <c r="X383" i="8"/>
  <c r="Z383" i="8"/>
  <c r="X384" i="8"/>
  <c r="Z384" i="8"/>
  <c r="X385" i="8"/>
  <c r="Z385" i="8"/>
  <c r="X386" i="8"/>
  <c r="Z386" i="8"/>
  <c r="X387" i="8"/>
  <c r="Z387" i="8"/>
  <c r="X388" i="8"/>
  <c r="Z388" i="8"/>
  <c r="X389" i="8"/>
  <c r="Z389" i="8"/>
  <c r="X390" i="8"/>
  <c r="Z390" i="8"/>
  <c r="X391" i="8"/>
  <c r="Z391" i="8"/>
  <c r="X392" i="8"/>
  <c r="Z392" i="8"/>
  <c r="X393" i="8"/>
  <c r="Z393" i="8"/>
  <c r="X394" i="8"/>
  <c r="Z394" i="8"/>
  <c r="X395" i="8"/>
  <c r="Z395" i="8"/>
  <c r="X396" i="8"/>
  <c r="Z396" i="8"/>
  <c r="X397" i="8"/>
  <c r="Z397" i="8"/>
  <c r="X398" i="8"/>
  <c r="Z398" i="8"/>
  <c r="X399" i="8"/>
  <c r="Z399" i="8"/>
  <c r="X400" i="8"/>
  <c r="Z400" i="8"/>
  <c r="X401" i="8"/>
  <c r="Z401" i="8"/>
  <c r="X402" i="8"/>
  <c r="Z402" i="8"/>
  <c r="X403" i="8"/>
  <c r="Z403" i="8"/>
  <c r="X404" i="8"/>
  <c r="Z404" i="8"/>
  <c r="X405" i="8"/>
  <c r="Z405" i="8"/>
  <c r="X406" i="8"/>
  <c r="Z406" i="8"/>
  <c r="X407" i="8"/>
  <c r="Z407" i="8"/>
  <c r="X408" i="8"/>
  <c r="Z408" i="8"/>
  <c r="X409" i="8"/>
  <c r="Z409" i="8"/>
  <c r="X410" i="8"/>
  <c r="Z410" i="8"/>
  <c r="X411" i="8"/>
  <c r="Z411" i="8"/>
  <c r="X412" i="8"/>
  <c r="Z412" i="8"/>
  <c r="X413" i="8"/>
  <c r="Z413" i="8"/>
  <c r="X414" i="8"/>
  <c r="Z414" i="8"/>
  <c r="X415" i="8"/>
  <c r="Z415" i="8"/>
  <c r="X416" i="8"/>
  <c r="Z416" i="8"/>
  <c r="X417" i="8"/>
  <c r="Z417" i="8"/>
  <c r="X418" i="8"/>
  <c r="Z418" i="8"/>
  <c r="X419" i="8"/>
  <c r="Z419" i="8"/>
  <c r="X420" i="8"/>
  <c r="Z420" i="8"/>
  <c r="X421" i="8"/>
  <c r="Z421" i="8"/>
  <c r="X422" i="8"/>
  <c r="Z422" i="8"/>
  <c r="X423" i="8"/>
  <c r="Z423" i="8"/>
  <c r="X424" i="8"/>
  <c r="Z424" i="8"/>
  <c r="X425" i="8"/>
  <c r="Z425" i="8"/>
  <c r="X426" i="8"/>
  <c r="Z426" i="8"/>
  <c r="X427" i="8"/>
  <c r="Z427" i="8"/>
  <c r="X428" i="8"/>
  <c r="Z428" i="8"/>
  <c r="X429" i="8"/>
  <c r="Z429" i="8"/>
  <c r="X430" i="8"/>
  <c r="Z430" i="8"/>
  <c r="X431" i="8"/>
  <c r="Z431" i="8"/>
  <c r="X432" i="8"/>
  <c r="Z432" i="8"/>
  <c r="X433" i="8"/>
  <c r="Z433" i="8"/>
  <c r="X434" i="8"/>
  <c r="Z434" i="8"/>
  <c r="X435" i="8"/>
  <c r="Z435" i="8"/>
  <c r="X436" i="8"/>
  <c r="Z436" i="8"/>
  <c r="X437" i="8"/>
  <c r="Z437" i="8"/>
  <c r="X438" i="8"/>
  <c r="Z438" i="8"/>
  <c r="X439" i="8"/>
  <c r="Z439" i="8"/>
  <c r="X440" i="8"/>
  <c r="Z440" i="8"/>
  <c r="X441" i="8"/>
  <c r="Z441" i="8"/>
  <c r="X442" i="8"/>
  <c r="Z442" i="8"/>
  <c r="X443" i="8"/>
  <c r="Z443" i="8"/>
  <c r="X444" i="8"/>
  <c r="Z444" i="8"/>
  <c r="X445" i="8"/>
  <c r="Z445" i="8"/>
  <c r="X446" i="8"/>
  <c r="Z446" i="8"/>
  <c r="X447" i="8"/>
  <c r="Z447" i="8"/>
  <c r="X448" i="8"/>
  <c r="Z448" i="8"/>
  <c r="X449" i="8"/>
  <c r="Z449" i="8"/>
  <c r="X450" i="8"/>
  <c r="Z450" i="8"/>
  <c r="X451" i="8"/>
  <c r="Z451" i="8"/>
  <c r="X452" i="8"/>
  <c r="Z452" i="8"/>
  <c r="X453" i="8"/>
  <c r="Z453" i="8"/>
  <c r="X454" i="8"/>
  <c r="Z454" i="8"/>
  <c r="X455" i="8"/>
  <c r="Z455" i="8"/>
  <c r="X456" i="8"/>
  <c r="Z456" i="8"/>
  <c r="X457" i="8"/>
  <c r="Z457" i="8"/>
  <c r="X458" i="8"/>
  <c r="Z458" i="8"/>
  <c r="X459" i="8"/>
  <c r="Z459" i="8"/>
  <c r="X460" i="8"/>
  <c r="Z460" i="8"/>
  <c r="X461" i="8"/>
  <c r="Z461" i="8"/>
  <c r="X462" i="8"/>
  <c r="Z462" i="8"/>
  <c r="X463" i="8"/>
  <c r="Z463" i="8"/>
  <c r="X464" i="8"/>
  <c r="Z464" i="8"/>
  <c r="X465" i="8"/>
  <c r="Z465" i="8"/>
  <c r="X466" i="8"/>
  <c r="Z466" i="8"/>
  <c r="X467" i="8"/>
  <c r="Z467" i="8"/>
  <c r="X468" i="8"/>
  <c r="Z468" i="8"/>
  <c r="X469" i="8"/>
  <c r="Z469" i="8"/>
  <c r="X470" i="8"/>
  <c r="Z470" i="8"/>
  <c r="X471" i="8"/>
  <c r="Z471" i="8"/>
  <c r="X472" i="8"/>
  <c r="Z472" i="8"/>
  <c r="X473" i="8"/>
  <c r="Z473" i="8"/>
  <c r="X474" i="8"/>
  <c r="Z474" i="8"/>
  <c r="X475" i="8"/>
  <c r="Z475" i="8"/>
  <c r="X476" i="8"/>
  <c r="Z476" i="8"/>
  <c r="X477" i="8"/>
  <c r="Z477" i="8"/>
  <c r="X478" i="8"/>
  <c r="Z478" i="8"/>
  <c r="X479" i="8"/>
  <c r="Z479" i="8"/>
  <c r="X480" i="8"/>
  <c r="Z480" i="8"/>
  <c r="X481" i="8"/>
  <c r="Z481" i="8"/>
  <c r="X482" i="8"/>
  <c r="Z482" i="8"/>
  <c r="X483" i="8"/>
  <c r="Z483" i="8"/>
  <c r="X484" i="8"/>
  <c r="Z484" i="8"/>
  <c r="X485" i="8"/>
  <c r="Z485" i="8"/>
  <c r="X486" i="8"/>
  <c r="Z486" i="8"/>
  <c r="X487" i="8"/>
  <c r="Z487" i="8"/>
  <c r="X488" i="8"/>
  <c r="Z488" i="8"/>
  <c r="X489" i="8"/>
  <c r="Z489" i="8"/>
  <c r="X490" i="8"/>
  <c r="Z490" i="8"/>
  <c r="X491" i="8"/>
  <c r="Z491" i="8"/>
  <c r="X492" i="8"/>
  <c r="Z492" i="8"/>
  <c r="X493" i="8"/>
  <c r="Z493" i="8"/>
  <c r="X494" i="8"/>
  <c r="Z494" i="8"/>
  <c r="X495" i="8"/>
  <c r="Z495" i="8"/>
  <c r="X496" i="8"/>
  <c r="Z496" i="8"/>
  <c r="X497" i="8"/>
  <c r="Z497" i="8"/>
  <c r="X498" i="8"/>
  <c r="Z498" i="8"/>
  <c r="X499" i="8"/>
  <c r="Z499" i="8"/>
  <c r="X500" i="8"/>
  <c r="Z500" i="8"/>
  <c r="X501" i="8"/>
  <c r="Z501" i="8"/>
  <c r="X502" i="8"/>
  <c r="Z502" i="8"/>
  <c r="X503" i="8"/>
  <c r="Z503" i="8"/>
  <c r="X504" i="8"/>
  <c r="Z504" i="8"/>
  <c r="X505" i="8"/>
  <c r="Z505" i="8"/>
  <c r="Z23" i="8"/>
  <c r="C22" i="8"/>
  <c r="C23" i="8"/>
  <c r="Q26" i="8"/>
  <c r="P26" i="8"/>
  <c r="R26" i="8"/>
  <c r="Q27" i="8"/>
  <c r="P27" i="8"/>
  <c r="R27" i="8"/>
  <c r="Q28" i="8"/>
  <c r="P28" i="8"/>
  <c r="R28" i="8"/>
  <c r="Q29" i="8"/>
  <c r="P29" i="8"/>
  <c r="R29" i="8"/>
  <c r="Q30" i="8"/>
  <c r="P30" i="8"/>
  <c r="R30" i="8"/>
  <c r="Q31" i="8"/>
  <c r="P31" i="8"/>
  <c r="R31" i="8"/>
  <c r="Q32" i="8"/>
  <c r="P32" i="8"/>
  <c r="R32" i="8"/>
  <c r="Q33" i="8"/>
  <c r="P33" i="8"/>
  <c r="R33" i="8"/>
  <c r="Q34" i="8"/>
  <c r="P34" i="8"/>
  <c r="R34" i="8"/>
  <c r="Q35" i="8"/>
  <c r="P35" i="8"/>
  <c r="R35" i="8"/>
  <c r="Q36" i="8"/>
  <c r="P36" i="8"/>
  <c r="R36" i="8"/>
  <c r="Q37" i="8"/>
  <c r="P37" i="8"/>
  <c r="R37" i="8"/>
  <c r="Q38" i="8"/>
  <c r="P38" i="8"/>
  <c r="R38" i="8"/>
  <c r="Q39" i="8"/>
  <c r="P39" i="8"/>
  <c r="R39" i="8"/>
  <c r="Q40" i="8"/>
  <c r="P40" i="8"/>
  <c r="R40" i="8"/>
  <c r="Q41" i="8"/>
  <c r="P41" i="8"/>
  <c r="R41" i="8"/>
  <c r="Q42" i="8"/>
  <c r="P42" i="8"/>
  <c r="R42" i="8"/>
  <c r="Q43" i="8"/>
  <c r="P43" i="8"/>
  <c r="R43" i="8"/>
  <c r="Q44" i="8"/>
  <c r="P44" i="8"/>
  <c r="R44" i="8"/>
  <c r="Q45" i="8"/>
  <c r="P45" i="8"/>
  <c r="R45" i="8"/>
  <c r="Q46" i="8"/>
  <c r="P46" i="8"/>
  <c r="R46" i="8"/>
  <c r="Q47" i="8"/>
  <c r="P47" i="8"/>
  <c r="R47" i="8"/>
  <c r="Q48" i="8"/>
  <c r="P48" i="8"/>
  <c r="R48" i="8"/>
  <c r="Q49" i="8"/>
  <c r="P49" i="8"/>
  <c r="R49" i="8"/>
  <c r="Q50" i="8"/>
  <c r="P50" i="8"/>
  <c r="R50" i="8"/>
  <c r="Q51" i="8"/>
  <c r="P51" i="8"/>
  <c r="R51" i="8"/>
  <c r="Q52" i="8"/>
  <c r="P52" i="8"/>
  <c r="R52" i="8"/>
  <c r="Q53" i="8"/>
  <c r="P53" i="8"/>
  <c r="R53" i="8"/>
  <c r="Q54" i="8"/>
  <c r="P54" i="8"/>
  <c r="R54" i="8"/>
  <c r="Q55" i="8"/>
  <c r="P55" i="8"/>
  <c r="R55" i="8"/>
  <c r="Q56" i="8"/>
  <c r="P56" i="8"/>
  <c r="R56" i="8"/>
  <c r="Q57" i="8"/>
  <c r="P57" i="8"/>
  <c r="R57" i="8"/>
  <c r="Q58" i="8"/>
  <c r="P58" i="8"/>
  <c r="R58" i="8"/>
  <c r="Q59" i="8"/>
  <c r="P59" i="8"/>
  <c r="R59" i="8"/>
  <c r="Q60" i="8"/>
  <c r="P60" i="8"/>
  <c r="R60" i="8"/>
  <c r="Q61" i="8"/>
  <c r="P61" i="8"/>
  <c r="R61" i="8"/>
  <c r="Q62" i="8"/>
  <c r="P62" i="8"/>
  <c r="R62" i="8"/>
  <c r="Q63" i="8"/>
  <c r="P63" i="8"/>
  <c r="R63" i="8"/>
  <c r="Q64" i="8"/>
  <c r="P64" i="8"/>
  <c r="R64" i="8"/>
  <c r="Q65" i="8"/>
  <c r="P65" i="8"/>
  <c r="R65" i="8"/>
  <c r="Q66" i="8"/>
  <c r="P66" i="8"/>
  <c r="R66" i="8"/>
  <c r="Q67" i="8"/>
  <c r="P67" i="8"/>
  <c r="R67" i="8"/>
  <c r="Q68" i="8"/>
  <c r="P68" i="8"/>
  <c r="R68" i="8"/>
  <c r="Q69" i="8"/>
  <c r="P69" i="8"/>
  <c r="R69" i="8"/>
  <c r="Q70" i="8"/>
  <c r="P70" i="8"/>
  <c r="R70" i="8"/>
  <c r="Q71" i="8"/>
  <c r="P71" i="8"/>
  <c r="R71" i="8"/>
  <c r="Q72" i="8"/>
  <c r="P72" i="8"/>
  <c r="R72" i="8"/>
  <c r="Q73" i="8"/>
  <c r="P73" i="8"/>
  <c r="R73" i="8"/>
  <c r="Q74" i="8"/>
  <c r="P74" i="8"/>
  <c r="R74" i="8"/>
  <c r="Q75" i="8"/>
  <c r="P75" i="8"/>
  <c r="R75" i="8"/>
  <c r="Q76" i="8"/>
  <c r="P76" i="8"/>
  <c r="R76" i="8"/>
  <c r="Q77" i="8"/>
  <c r="P77" i="8"/>
  <c r="R77" i="8"/>
  <c r="Q78" i="8"/>
  <c r="P78" i="8"/>
  <c r="R78" i="8"/>
  <c r="Q79" i="8"/>
  <c r="P79" i="8"/>
  <c r="R79" i="8"/>
  <c r="Q80" i="8"/>
  <c r="P80" i="8"/>
  <c r="R80" i="8"/>
  <c r="Q81" i="8"/>
  <c r="P81" i="8"/>
  <c r="R81" i="8"/>
  <c r="Q82" i="8"/>
  <c r="P82" i="8"/>
  <c r="R82" i="8"/>
  <c r="Q83" i="8"/>
  <c r="P83" i="8"/>
  <c r="R83" i="8"/>
  <c r="Q84" i="8"/>
  <c r="P84" i="8"/>
  <c r="R84" i="8"/>
  <c r="Q85" i="8"/>
  <c r="P85" i="8"/>
  <c r="R85" i="8"/>
  <c r="Q86" i="8"/>
  <c r="P86" i="8"/>
  <c r="R86" i="8"/>
  <c r="Q87" i="8"/>
  <c r="P87" i="8"/>
  <c r="R87" i="8"/>
  <c r="Q88" i="8"/>
  <c r="P88" i="8"/>
  <c r="R88" i="8"/>
  <c r="Q89" i="8"/>
  <c r="P89" i="8"/>
  <c r="R89" i="8"/>
  <c r="Q90" i="8"/>
  <c r="P90" i="8"/>
  <c r="R90" i="8"/>
  <c r="Q91" i="8"/>
  <c r="P91" i="8"/>
  <c r="R91" i="8"/>
  <c r="Q92" i="8"/>
  <c r="P92" i="8"/>
  <c r="R92" i="8"/>
  <c r="Q93" i="8"/>
  <c r="P93" i="8"/>
  <c r="R93" i="8"/>
  <c r="Q94" i="8"/>
  <c r="P94" i="8"/>
  <c r="R94" i="8"/>
  <c r="Q95" i="8"/>
  <c r="P95" i="8"/>
  <c r="R95" i="8"/>
  <c r="Q96" i="8"/>
  <c r="P96" i="8"/>
  <c r="R96" i="8"/>
  <c r="Q97" i="8"/>
  <c r="P97" i="8"/>
  <c r="R97" i="8"/>
  <c r="Q98" i="8"/>
  <c r="P98" i="8"/>
  <c r="R98" i="8"/>
  <c r="Q99" i="8"/>
  <c r="P99" i="8"/>
  <c r="R99" i="8"/>
  <c r="Q100" i="8"/>
  <c r="P100" i="8"/>
  <c r="R100" i="8"/>
  <c r="Q101" i="8"/>
  <c r="P101" i="8"/>
  <c r="R101" i="8"/>
  <c r="Q102" i="8"/>
  <c r="P102" i="8"/>
  <c r="R102" i="8"/>
  <c r="Q103" i="8"/>
  <c r="P103" i="8"/>
  <c r="R103" i="8"/>
  <c r="Q104" i="8"/>
  <c r="P104" i="8"/>
  <c r="R104" i="8"/>
  <c r="Q105" i="8"/>
  <c r="P105" i="8"/>
  <c r="R105" i="8"/>
  <c r="Q106" i="8"/>
  <c r="P106" i="8"/>
  <c r="R106" i="8"/>
  <c r="Q107" i="8"/>
  <c r="P107" i="8"/>
  <c r="R107" i="8"/>
  <c r="Q108" i="8"/>
  <c r="P108" i="8"/>
  <c r="R108" i="8"/>
  <c r="Q109" i="8"/>
  <c r="P109" i="8"/>
  <c r="R109" i="8"/>
  <c r="Q110" i="8"/>
  <c r="P110" i="8"/>
  <c r="R110" i="8"/>
  <c r="Q111" i="8"/>
  <c r="P111" i="8"/>
  <c r="R111" i="8"/>
  <c r="Q112" i="8"/>
  <c r="P112" i="8"/>
  <c r="R112" i="8"/>
  <c r="Q113" i="8"/>
  <c r="P113" i="8"/>
  <c r="R113" i="8"/>
  <c r="Q114" i="8"/>
  <c r="P114" i="8"/>
  <c r="R114" i="8"/>
  <c r="Q115" i="8"/>
  <c r="P115" i="8"/>
  <c r="R115" i="8"/>
  <c r="Q116" i="8"/>
  <c r="P116" i="8"/>
  <c r="R116" i="8"/>
  <c r="Q117" i="8"/>
  <c r="P117" i="8"/>
  <c r="R117" i="8"/>
  <c r="Q118" i="8"/>
  <c r="P118" i="8"/>
  <c r="R118" i="8"/>
  <c r="Q119" i="8"/>
  <c r="P119" i="8"/>
  <c r="R119" i="8"/>
  <c r="Q120" i="8"/>
  <c r="P120" i="8"/>
  <c r="R120" i="8"/>
  <c r="Q121" i="8"/>
  <c r="P121" i="8"/>
  <c r="R121" i="8"/>
  <c r="Q122" i="8"/>
  <c r="P122" i="8"/>
  <c r="R122" i="8"/>
  <c r="Q123" i="8"/>
  <c r="P123" i="8"/>
  <c r="R123" i="8"/>
  <c r="Q124" i="8"/>
  <c r="P124" i="8"/>
  <c r="R124" i="8"/>
  <c r="Q125" i="8"/>
  <c r="P125" i="8"/>
  <c r="R125" i="8"/>
  <c r="Q126" i="8"/>
  <c r="P126" i="8"/>
  <c r="R126" i="8"/>
  <c r="Q127" i="8"/>
  <c r="P127" i="8"/>
  <c r="R127" i="8"/>
  <c r="Q128" i="8"/>
  <c r="P128" i="8"/>
  <c r="R128" i="8"/>
  <c r="Q129" i="8"/>
  <c r="P129" i="8"/>
  <c r="R129" i="8"/>
  <c r="Q130" i="8"/>
  <c r="P130" i="8"/>
  <c r="R130" i="8"/>
  <c r="Q131" i="8"/>
  <c r="P131" i="8"/>
  <c r="R131" i="8"/>
  <c r="Q132" i="8"/>
  <c r="P132" i="8"/>
  <c r="R132" i="8"/>
  <c r="Q133" i="8"/>
  <c r="P133" i="8"/>
  <c r="R133" i="8"/>
  <c r="Q134" i="8"/>
  <c r="P134" i="8"/>
  <c r="R134" i="8"/>
  <c r="Q135" i="8"/>
  <c r="P135" i="8"/>
  <c r="R135" i="8"/>
  <c r="Q136" i="8"/>
  <c r="P136" i="8"/>
  <c r="R136" i="8"/>
  <c r="Q137" i="8"/>
  <c r="P137" i="8"/>
  <c r="R137" i="8"/>
  <c r="Q138" i="8"/>
  <c r="P138" i="8"/>
  <c r="R138" i="8"/>
  <c r="Q139" i="8"/>
  <c r="P139" i="8"/>
  <c r="R139" i="8"/>
  <c r="Q140" i="8"/>
  <c r="P140" i="8"/>
  <c r="R140" i="8"/>
  <c r="Q141" i="8"/>
  <c r="P141" i="8"/>
  <c r="R141" i="8"/>
  <c r="Q142" i="8"/>
  <c r="P142" i="8"/>
  <c r="R142" i="8"/>
  <c r="Q143" i="8"/>
  <c r="P143" i="8"/>
  <c r="R143" i="8"/>
  <c r="Q144" i="8"/>
  <c r="P144" i="8"/>
  <c r="R144" i="8"/>
  <c r="Q145" i="8"/>
  <c r="P145" i="8"/>
  <c r="R145" i="8"/>
  <c r="Q146" i="8"/>
  <c r="P146" i="8"/>
  <c r="R146" i="8"/>
  <c r="Q147" i="8"/>
  <c r="P147" i="8"/>
  <c r="R147" i="8"/>
  <c r="Q148" i="8"/>
  <c r="P148" i="8"/>
  <c r="R148" i="8"/>
  <c r="Q149" i="8"/>
  <c r="P149" i="8"/>
  <c r="R149" i="8"/>
  <c r="Q150" i="8"/>
  <c r="P150" i="8"/>
  <c r="R150" i="8"/>
  <c r="Q151" i="8"/>
  <c r="P151" i="8"/>
  <c r="R151" i="8"/>
  <c r="Q152" i="8"/>
  <c r="P152" i="8"/>
  <c r="R152" i="8"/>
  <c r="Q153" i="8"/>
  <c r="P153" i="8"/>
  <c r="R153" i="8"/>
  <c r="Q154" i="8"/>
  <c r="P154" i="8"/>
  <c r="R154" i="8"/>
  <c r="Q155" i="8"/>
  <c r="P155" i="8"/>
  <c r="R155" i="8"/>
  <c r="Q156" i="8"/>
  <c r="P156" i="8"/>
  <c r="R156" i="8"/>
  <c r="H157" i="8"/>
  <c r="Q157" i="8"/>
  <c r="P157" i="8"/>
  <c r="R157" i="8"/>
  <c r="H158" i="8"/>
  <c r="Q158" i="8"/>
  <c r="P158" i="8"/>
  <c r="R158" i="8"/>
  <c r="H159" i="8"/>
  <c r="Q159" i="8"/>
  <c r="P159" i="8"/>
  <c r="R159" i="8"/>
  <c r="H160" i="8"/>
  <c r="Q160" i="8"/>
  <c r="P160" i="8"/>
  <c r="R160" i="8"/>
  <c r="H161" i="8"/>
  <c r="Q161" i="8"/>
  <c r="P161" i="8"/>
  <c r="R161" i="8"/>
  <c r="H162" i="8"/>
  <c r="Q162" i="8"/>
  <c r="P162" i="8"/>
  <c r="R162" i="8"/>
  <c r="H163" i="8"/>
  <c r="Q163" i="8"/>
  <c r="P163" i="8"/>
  <c r="R163" i="8"/>
  <c r="H164" i="8"/>
  <c r="Q164" i="8"/>
  <c r="P164" i="8"/>
  <c r="R164" i="8"/>
  <c r="H165" i="8"/>
  <c r="Q165" i="8"/>
  <c r="P165" i="8"/>
  <c r="R165" i="8"/>
  <c r="H166" i="8"/>
  <c r="Q166" i="8"/>
  <c r="P166" i="8"/>
  <c r="R166" i="8"/>
  <c r="H167" i="8"/>
  <c r="Q167" i="8"/>
  <c r="P167" i="8"/>
  <c r="R167" i="8"/>
  <c r="H168" i="8"/>
  <c r="Q168" i="8"/>
  <c r="P168" i="8"/>
  <c r="R168" i="8"/>
  <c r="H169" i="8"/>
  <c r="Q169" i="8"/>
  <c r="P169" i="8"/>
  <c r="R169" i="8"/>
  <c r="H170" i="8"/>
  <c r="Q170" i="8"/>
  <c r="P170" i="8"/>
  <c r="R170" i="8"/>
  <c r="H171" i="8"/>
  <c r="Q171" i="8"/>
  <c r="P171" i="8"/>
  <c r="R171" i="8"/>
  <c r="H172" i="8"/>
  <c r="Q172" i="8"/>
  <c r="P172" i="8"/>
  <c r="R172" i="8"/>
  <c r="H173" i="8"/>
  <c r="Q173" i="8"/>
  <c r="P173" i="8"/>
  <c r="R173" i="8"/>
  <c r="H174" i="8"/>
  <c r="Q174" i="8"/>
  <c r="P174" i="8"/>
  <c r="R174" i="8"/>
  <c r="H175" i="8"/>
  <c r="Q175" i="8"/>
  <c r="P175" i="8"/>
  <c r="R175" i="8"/>
  <c r="H176" i="8"/>
  <c r="Q176" i="8"/>
  <c r="P176" i="8"/>
  <c r="R176" i="8"/>
  <c r="H177" i="8"/>
  <c r="Q177" i="8"/>
  <c r="P177" i="8"/>
  <c r="R177" i="8"/>
  <c r="H178" i="8"/>
  <c r="Q178" i="8"/>
  <c r="P178" i="8"/>
  <c r="R178" i="8"/>
  <c r="H179" i="8"/>
  <c r="Q179" i="8"/>
  <c r="P179" i="8"/>
  <c r="R179" i="8"/>
  <c r="H180" i="8"/>
  <c r="Q180" i="8"/>
  <c r="P180" i="8"/>
  <c r="R180" i="8"/>
  <c r="H181" i="8"/>
  <c r="Q181" i="8"/>
  <c r="P181" i="8"/>
  <c r="R181" i="8"/>
  <c r="H182" i="8"/>
  <c r="Q182" i="8"/>
  <c r="P182" i="8"/>
  <c r="R182" i="8"/>
  <c r="H183" i="8"/>
  <c r="Q183" i="8"/>
  <c r="P183" i="8"/>
  <c r="R183" i="8"/>
  <c r="H184" i="8"/>
  <c r="Q184" i="8"/>
  <c r="P184" i="8"/>
  <c r="R184" i="8"/>
  <c r="H185" i="8"/>
  <c r="Q185" i="8"/>
  <c r="P185" i="8"/>
  <c r="R185" i="8"/>
  <c r="H186" i="8"/>
  <c r="Q186" i="8"/>
  <c r="P186" i="8"/>
  <c r="R186" i="8"/>
  <c r="H187" i="8"/>
  <c r="Q187" i="8"/>
  <c r="P187" i="8"/>
  <c r="R187" i="8"/>
  <c r="H188" i="8"/>
  <c r="Q188" i="8"/>
  <c r="P188" i="8"/>
  <c r="R188" i="8"/>
  <c r="H189" i="8"/>
  <c r="Q189" i="8"/>
  <c r="P189" i="8"/>
  <c r="R189" i="8"/>
  <c r="H190" i="8"/>
  <c r="Q190" i="8"/>
  <c r="P190" i="8"/>
  <c r="R190" i="8"/>
  <c r="H191" i="8"/>
  <c r="Q191" i="8"/>
  <c r="P191" i="8"/>
  <c r="R191" i="8"/>
  <c r="H192" i="8"/>
  <c r="Q192" i="8"/>
  <c r="P192" i="8"/>
  <c r="R192" i="8"/>
  <c r="H193" i="8"/>
  <c r="Q193" i="8"/>
  <c r="P193" i="8"/>
  <c r="R193" i="8"/>
  <c r="H194" i="8"/>
  <c r="Q194" i="8"/>
  <c r="P194" i="8"/>
  <c r="R194" i="8"/>
  <c r="H195" i="8"/>
  <c r="Q195" i="8"/>
  <c r="P195" i="8"/>
  <c r="R195" i="8"/>
  <c r="H196" i="8"/>
  <c r="Q196" i="8"/>
  <c r="P196" i="8"/>
  <c r="R196" i="8"/>
  <c r="H197" i="8"/>
  <c r="Q197" i="8"/>
  <c r="P197" i="8"/>
  <c r="R197" i="8"/>
  <c r="H198" i="8"/>
  <c r="Q198" i="8"/>
  <c r="P198" i="8"/>
  <c r="R198" i="8"/>
  <c r="H199" i="8"/>
  <c r="Q199" i="8"/>
  <c r="P199" i="8"/>
  <c r="R199" i="8"/>
  <c r="H200" i="8"/>
  <c r="Q200" i="8"/>
  <c r="P200" i="8"/>
  <c r="R200" i="8"/>
  <c r="H201" i="8"/>
  <c r="Q201" i="8"/>
  <c r="P201" i="8"/>
  <c r="R201" i="8"/>
  <c r="H202" i="8"/>
  <c r="Q202" i="8"/>
  <c r="P202" i="8"/>
  <c r="R202" i="8"/>
  <c r="H203" i="8"/>
  <c r="Q203" i="8"/>
  <c r="P203" i="8"/>
  <c r="R203" i="8"/>
  <c r="H204" i="8"/>
  <c r="Q204" i="8"/>
  <c r="P204" i="8"/>
  <c r="R204" i="8"/>
  <c r="H205" i="8"/>
  <c r="Q205" i="8"/>
  <c r="P205" i="8"/>
  <c r="R205" i="8"/>
  <c r="H206" i="8"/>
  <c r="Q206" i="8"/>
  <c r="P206" i="8"/>
  <c r="R206" i="8"/>
  <c r="H207" i="8"/>
  <c r="Q207" i="8"/>
  <c r="P207" i="8"/>
  <c r="R207" i="8"/>
  <c r="H208" i="8"/>
  <c r="Q208" i="8"/>
  <c r="P208" i="8"/>
  <c r="R208" i="8"/>
  <c r="H209" i="8"/>
  <c r="Q209" i="8"/>
  <c r="P209" i="8"/>
  <c r="R209" i="8"/>
  <c r="H210" i="8"/>
  <c r="Q210" i="8"/>
  <c r="P210" i="8"/>
  <c r="R210" i="8"/>
  <c r="H211" i="8"/>
  <c r="Q211" i="8"/>
  <c r="P211" i="8"/>
  <c r="R211" i="8"/>
  <c r="H212" i="8"/>
  <c r="Q212" i="8"/>
  <c r="P212" i="8"/>
  <c r="R212" i="8"/>
  <c r="H213" i="8"/>
  <c r="Q213" i="8"/>
  <c r="P213" i="8"/>
  <c r="R213" i="8"/>
  <c r="H214" i="8"/>
  <c r="Q214" i="8"/>
  <c r="P214" i="8"/>
  <c r="R214" i="8"/>
  <c r="H215" i="8"/>
  <c r="Q215" i="8"/>
  <c r="P215" i="8"/>
  <c r="R215" i="8"/>
  <c r="H216" i="8"/>
  <c r="Q216" i="8"/>
  <c r="P216" i="8"/>
  <c r="R216" i="8"/>
  <c r="H217" i="8"/>
  <c r="Q217" i="8"/>
  <c r="P217" i="8"/>
  <c r="R217" i="8"/>
  <c r="H218" i="8"/>
  <c r="Q218" i="8"/>
  <c r="P218" i="8"/>
  <c r="R218" i="8"/>
  <c r="H219" i="8"/>
  <c r="Q219" i="8"/>
  <c r="P219" i="8"/>
  <c r="R219" i="8"/>
  <c r="H220" i="8"/>
  <c r="Q220" i="8"/>
  <c r="P220" i="8"/>
  <c r="R220" i="8"/>
  <c r="H221" i="8"/>
  <c r="Q221" i="8"/>
  <c r="P221" i="8"/>
  <c r="R221" i="8"/>
  <c r="H222" i="8"/>
  <c r="Q222" i="8"/>
  <c r="P222" i="8"/>
  <c r="R222" i="8"/>
  <c r="H223" i="8"/>
  <c r="Q223" i="8"/>
  <c r="P223" i="8"/>
  <c r="R223" i="8"/>
  <c r="H224" i="8"/>
  <c r="Q224" i="8"/>
  <c r="P224" i="8"/>
  <c r="R224" i="8"/>
  <c r="H225" i="8"/>
  <c r="Q225" i="8"/>
  <c r="P225" i="8"/>
  <c r="R225" i="8"/>
  <c r="H226" i="8"/>
  <c r="Q226" i="8"/>
  <c r="P226" i="8"/>
  <c r="R226" i="8"/>
  <c r="H227" i="8"/>
  <c r="Q227" i="8"/>
  <c r="P227" i="8"/>
  <c r="R227" i="8"/>
  <c r="H228" i="8"/>
  <c r="Q228" i="8"/>
  <c r="P228" i="8"/>
  <c r="R228" i="8"/>
  <c r="H229" i="8"/>
  <c r="Q229" i="8"/>
  <c r="P229" i="8"/>
  <c r="R229" i="8"/>
  <c r="H230" i="8"/>
  <c r="Q230" i="8"/>
  <c r="P230" i="8"/>
  <c r="R230" i="8"/>
  <c r="H231" i="8"/>
  <c r="Q231" i="8"/>
  <c r="P231" i="8"/>
  <c r="R231" i="8"/>
  <c r="H232" i="8"/>
  <c r="Q232" i="8"/>
  <c r="P232" i="8"/>
  <c r="R232" i="8"/>
  <c r="H233" i="8"/>
  <c r="Q233" i="8"/>
  <c r="P233" i="8"/>
  <c r="R233" i="8"/>
  <c r="H234" i="8"/>
  <c r="Q234" i="8"/>
  <c r="P234" i="8"/>
  <c r="R234" i="8"/>
  <c r="H235" i="8"/>
  <c r="Q235" i="8"/>
  <c r="P235" i="8"/>
  <c r="R235" i="8"/>
  <c r="H236" i="8"/>
  <c r="Q236" i="8"/>
  <c r="P236" i="8"/>
  <c r="R236" i="8"/>
  <c r="H237" i="8"/>
  <c r="Q237" i="8"/>
  <c r="P237" i="8"/>
  <c r="R237" i="8"/>
  <c r="H238" i="8"/>
  <c r="Q238" i="8"/>
  <c r="P238" i="8"/>
  <c r="R238" i="8"/>
  <c r="H239" i="8"/>
  <c r="Q239" i="8"/>
  <c r="P239" i="8"/>
  <c r="R239" i="8"/>
  <c r="H240" i="8"/>
  <c r="Q240" i="8"/>
  <c r="P240" i="8"/>
  <c r="R240" i="8"/>
  <c r="H241" i="8"/>
  <c r="Q241" i="8"/>
  <c r="P241" i="8"/>
  <c r="R241" i="8"/>
  <c r="H242" i="8"/>
  <c r="Q242" i="8"/>
  <c r="P242" i="8"/>
  <c r="R242" i="8"/>
  <c r="H243" i="8"/>
  <c r="Q243" i="8"/>
  <c r="P243" i="8"/>
  <c r="R243" i="8"/>
  <c r="H244" i="8"/>
  <c r="Q244" i="8"/>
  <c r="P244" i="8"/>
  <c r="R244" i="8"/>
  <c r="H245" i="8"/>
  <c r="Q245" i="8"/>
  <c r="P245" i="8"/>
  <c r="R245" i="8"/>
  <c r="H246" i="8"/>
  <c r="Q246" i="8"/>
  <c r="P246" i="8"/>
  <c r="R246" i="8"/>
  <c r="H247" i="8"/>
  <c r="Q247" i="8"/>
  <c r="P247" i="8"/>
  <c r="R247" i="8"/>
  <c r="H248" i="8"/>
  <c r="Q248" i="8"/>
  <c r="P248" i="8"/>
  <c r="R248" i="8"/>
  <c r="H249" i="8"/>
  <c r="Q249" i="8"/>
  <c r="P249" i="8"/>
  <c r="R249" i="8"/>
  <c r="H250" i="8"/>
  <c r="Q250" i="8"/>
  <c r="P250" i="8"/>
  <c r="R250" i="8"/>
  <c r="H251" i="8"/>
  <c r="Q251" i="8"/>
  <c r="P251" i="8"/>
  <c r="R251" i="8"/>
  <c r="H252" i="8"/>
  <c r="Q252" i="8"/>
  <c r="P252" i="8"/>
  <c r="R252" i="8"/>
  <c r="H253" i="8"/>
  <c r="Q253" i="8"/>
  <c r="P253" i="8"/>
  <c r="R253" i="8"/>
  <c r="H254" i="8"/>
  <c r="Q254" i="8"/>
  <c r="P254" i="8"/>
  <c r="R254" i="8"/>
  <c r="H255" i="8"/>
  <c r="Q255" i="8"/>
  <c r="P255" i="8"/>
  <c r="R255" i="8"/>
  <c r="H256" i="8"/>
  <c r="Q256" i="8"/>
  <c r="P256" i="8"/>
  <c r="R256" i="8"/>
  <c r="H257" i="8"/>
  <c r="Q257" i="8"/>
  <c r="P257" i="8"/>
  <c r="R257" i="8"/>
  <c r="H258" i="8"/>
  <c r="Q258" i="8"/>
  <c r="P258" i="8"/>
  <c r="R258" i="8"/>
  <c r="H259" i="8"/>
  <c r="Q259" i="8"/>
  <c r="P259" i="8"/>
  <c r="R259" i="8"/>
  <c r="H260" i="8"/>
  <c r="Q260" i="8"/>
  <c r="P260" i="8"/>
  <c r="R260" i="8"/>
  <c r="H261" i="8"/>
  <c r="Q261" i="8"/>
  <c r="P261" i="8"/>
  <c r="R261" i="8"/>
  <c r="H262" i="8"/>
  <c r="Q262" i="8"/>
  <c r="P262" i="8"/>
  <c r="R262" i="8"/>
  <c r="H263" i="8"/>
  <c r="Q263" i="8"/>
  <c r="P263" i="8"/>
  <c r="R263" i="8"/>
  <c r="H264" i="8"/>
  <c r="Q264" i="8"/>
  <c r="P264" i="8"/>
  <c r="R264" i="8"/>
  <c r="H265" i="8"/>
  <c r="Q265" i="8"/>
  <c r="P265" i="8"/>
  <c r="R265" i="8"/>
  <c r="H266" i="8"/>
  <c r="Q266" i="8"/>
  <c r="P266" i="8"/>
  <c r="R266" i="8"/>
  <c r="H267" i="8"/>
  <c r="Q267" i="8"/>
  <c r="P267" i="8"/>
  <c r="R267" i="8"/>
  <c r="H268" i="8"/>
  <c r="Q268" i="8"/>
  <c r="P268" i="8"/>
  <c r="R268" i="8"/>
  <c r="H269" i="8"/>
  <c r="Q269" i="8"/>
  <c r="P269" i="8"/>
  <c r="R269" i="8"/>
  <c r="H270" i="8"/>
  <c r="Q270" i="8"/>
  <c r="P270" i="8"/>
  <c r="R270" i="8"/>
  <c r="H271" i="8"/>
  <c r="Q271" i="8"/>
  <c r="P271" i="8"/>
  <c r="R271" i="8"/>
  <c r="H272" i="8"/>
  <c r="Q272" i="8"/>
  <c r="P272" i="8"/>
  <c r="R272" i="8"/>
  <c r="H273" i="8"/>
  <c r="Q273" i="8"/>
  <c r="P273" i="8"/>
  <c r="R273" i="8"/>
  <c r="H274" i="8"/>
  <c r="Q274" i="8"/>
  <c r="P274" i="8"/>
  <c r="R274" i="8"/>
  <c r="H275" i="8"/>
  <c r="Q275" i="8"/>
  <c r="P275" i="8"/>
  <c r="R275" i="8"/>
  <c r="H276" i="8"/>
  <c r="Q276" i="8"/>
  <c r="P276" i="8"/>
  <c r="R276" i="8"/>
  <c r="H277" i="8"/>
  <c r="Q277" i="8"/>
  <c r="P277" i="8"/>
  <c r="R277" i="8"/>
  <c r="H278" i="8"/>
  <c r="Q278" i="8"/>
  <c r="P278" i="8"/>
  <c r="R278" i="8"/>
  <c r="H279" i="8"/>
  <c r="Q279" i="8"/>
  <c r="P279" i="8"/>
  <c r="R279" i="8"/>
  <c r="H280" i="8"/>
  <c r="Q280" i="8"/>
  <c r="P280" i="8"/>
  <c r="R280" i="8"/>
  <c r="H281" i="8"/>
  <c r="Q281" i="8"/>
  <c r="P281" i="8"/>
  <c r="R281" i="8"/>
  <c r="H282" i="8"/>
  <c r="Q282" i="8"/>
  <c r="P282" i="8"/>
  <c r="R282" i="8"/>
  <c r="H283" i="8"/>
  <c r="Q283" i="8"/>
  <c r="P283" i="8"/>
  <c r="R283" i="8"/>
  <c r="H284" i="8"/>
  <c r="Q284" i="8"/>
  <c r="P284" i="8"/>
  <c r="R284" i="8"/>
  <c r="H285" i="8"/>
  <c r="Q285" i="8"/>
  <c r="P285" i="8"/>
  <c r="R285" i="8"/>
  <c r="H286" i="8"/>
  <c r="Q286" i="8"/>
  <c r="P286" i="8"/>
  <c r="R286" i="8"/>
  <c r="H287" i="8"/>
  <c r="Q287" i="8"/>
  <c r="P287" i="8"/>
  <c r="R287" i="8"/>
  <c r="H288" i="8"/>
  <c r="Q288" i="8"/>
  <c r="P288" i="8"/>
  <c r="R288" i="8"/>
  <c r="H289" i="8"/>
  <c r="Q289" i="8"/>
  <c r="P289" i="8"/>
  <c r="R289" i="8"/>
  <c r="H290" i="8"/>
  <c r="Q290" i="8"/>
  <c r="P290" i="8"/>
  <c r="R290" i="8"/>
  <c r="H291" i="8"/>
  <c r="Q291" i="8"/>
  <c r="P291" i="8"/>
  <c r="R291" i="8"/>
  <c r="H292" i="8"/>
  <c r="Q292" i="8"/>
  <c r="P292" i="8"/>
  <c r="R292" i="8"/>
  <c r="H293" i="8"/>
  <c r="Q293" i="8"/>
  <c r="P293" i="8"/>
  <c r="R293" i="8"/>
  <c r="H294" i="8"/>
  <c r="Q294" i="8"/>
  <c r="P294" i="8"/>
  <c r="R294" i="8"/>
  <c r="H295" i="8"/>
  <c r="Q295" i="8"/>
  <c r="P295" i="8"/>
  <c r="R295" i="8"/>
  <c r="H296" i="8"/>
  <c r="Q296" i="8"/>
  <c r="P296" i="8"/>
  <c r="R296" i="8"/>
  <c r="H297" i="8"/>
  <c r="Q297" i="8"/>
  <c r="P297" i="8"/>
  <c r="R297" i="8"/>
  <c r="H298" i="8"/>
  <c r="Q298" i="8"/>
  <c r="P298" i="8"/>
  <c r="R298" i="8"/>
  <c r="H299" i="8"/>
  <c r="Q299" i="8"/>
  <c r="P299" i="8"/>
  <c r="R299" i="8"/>
  <c r="H300" i="8"/>
  <c r="Q300" i="8"/>
  <c r="P300" i="8"/>
  <c r="R300" i="8"/>
  <c r="H301" i="8"/>
  <c r="Q301" i="8"/>
  <c r="P301" i="8"/>
  <c r="R301" i="8"/>
  <c r="H302" i="8"/>
  <c r="Q302" i="8"/>
  <c r="P302" i="8"/>
  <c r="R302" i="8"/>
  <c r="H303" i="8"/>
  <c r="Q303" i="8"/>
  <c r="P303" i="8"/>
  <c r="R303" i="8"/>
  <c r="H304" i="8"/>
  <c r="Q304" i="8"/>
  <c r="P304" i="8"/>
  <c r="R304" i="8"/>
  <c r="H305" i="8"/>
  <c r="Q305" i="8"/>
  <c r="P305" i="8"/>
  <c r="R305" i="8"/>
  <c r="H306" i="8"/>
  <c r="Q306" i="8"/>
  <c r="P306" i="8"/>
  <c r="R306" i="8"/>
  <c r="H307" i="8"/>
  <c r="Q307" i="8"/>
  <c r="P307" i="8"/>
  <c r="R307" i="8"/>
  <c r="H308" i="8"/>
  <c r="Q308" i="8"/>
  <c r="P308" i="8"/>
  <c r="R308" i="8"/>
  <c r="H309" i="8"/>
  <c r="Q309" i="8"/>
  <c r="P309" i="8"/>
  <c r="R309" i="8"/>
  <c r="H310" i="8"/>
  <c r="Q310" i="8"/>
  <c r="P310" i="8"/>
  <c r="R310" i="8"/>
  <c r="H311" i="8"/>
  <c r="Q311" i="8"/>
  <c r="P311" i="8"/>
  <c r="R311" i="8"/>
  <c r="H312" i="8"/>
  <c r="Q312" i="8"/>
  <c r="P312" i="8"/>
  <c r="R312" i="8"/>
  <c r="H313" i="8"/>
  <c r="Q313" i="8"/>
  <c r="P313" i="8"/>
  <c r="R313" i="8"/>
  <c r="H314" i="8"/>
  <c r="Q314" i="8"/>
  <c r="P314" i="8"/>
  <c r="R314" i="8"/>
  <c r="H315" i="8"/>
  <c r="Q315" i="8"/>
  <c r="P315" i="8"/>
  <c r="R315" i="8"/>
  <c r="H316" i="8"/>
  <c r="Q316" i="8"/>
  <c r="P316" i="8"/>
  <c r="R316" i="8"/>
  <c r="H317" i="8"/>
  <c r="Q317" i="8"/>
  <c r="P317" i="8"/>
  <c r="R317" i="8"/>
  <c r="H318" i="8"/>
  <c r="Q318" i="8"/>
  <c r="P318" i="8"/>
  <c r="R318" i="8"/>
  <c r="H319" i="8"/>
  <c r="Q319" i="8"/>
  <c r="P319" i="8"/>
  <c r="R319" i="8"/>
  <c r="H320" i="8"/>
  <c r="Q320" i="8"/>
  <c r="P320" i="8"/>
  <c r="R320" i="8"/>
  <c r="H321" i="8"/>
  <c r="Q321" i="8"/>
  <c r="P321" i="8"/>
  <c r="R321" i="8"/>
  <c r="H322" i="8"/>
  <c r="Q322" i="8"/>
  <c r="P322" i="8"/>
  <c r="R322" i="8"/>
  <c r="H323" i="8"/>
  <c r="Q323" i="8"/>
  <c r="P323" i="8"/>
  <c r="R323" i="8"/>
  <c r="H324" i="8"/>
  <c r="Q324" i="8"/>
  <c r="P324" i="8"/>
  <c r="R324" i="8"/>
  <c r="H325" i="8"/>
  <c r="Q325" i="8"/>
  <c r="P325" i="8"/>
  <c r="R325" i="8"/>
  <c r="H326" i="8"/>
  <c r="Q326" i="8"/>
  <c r="P326" i="8"/>
  <c r="R326" i="8"/>
  <c r="H327" i="8"/>
  <c r="Q327" i="8"/>
  <c r="P327" i="8"/>
  <c r="R327" i="8"/>
  <c r="H328" i="8"/>
  <c r="Q328" i="8"/>
  <c r="P328" i="8"/>
  <c r="R328" i="8"/>
  <c r="H329" i="8"/>
  <c r="Q329" i="8"/>
  <c r="P329" i="8"/>
  <c r="R329" i="8"/>
  <c r="H330" i="8"/>
  <c r="Q330" i="8"/>
  <c r="P330" i="8"/>
  <c r="R330" i="8"/>
  <c r="H331" i="8"/>
  <c r="Q331" i="8"/>
  <c r="P331" i="8"/>
  <c r="R331" i="8"/>
  <c r="H332" i="8"/>
  <c r="Q332" i="8"/>
  <c r="P332" i="8"/>
  <c r="R332" i="8"/>
  <c r="H333" i="8"/>
  <c r="Q333" i="8"/>
  <c r="P333" i="8"/>
  <c r="R333" i="8"/>
  <c r="H334" i="8"/>
  <c r="Q334" i="8"/>
  <c r="P334" i="8"/>
  <c r="R334" i="8"/>
  <c r="H335" i="8"/>
  <c r="Q335" i="8"/>
  <c r="P335" i="8"/>
  <c r="R335" i="8"/>
  <c r="H336" i="8"/>
  <c r="Q336" i="8"/>
  <c r="P336" i="8"/>
  <c r="R336" i="8"/>
  <c r="H337" i="8"/>
  <c r="Q337" i="8"/>
  <c r="P337" i="8"/>
  <c r="R337" i="8"/>
  <c r="H338" i="8"/>
  <c r="Q338" i="8"/>
  <c r="P338" i="8"/>
  <c r="R338" i="8"/>
  <c r="H339" i="8"/>
  <c r="Q339" i="8"/>
  <c r="P339" i="8"/>
  <c r="R339" i="8"/>
  <c r="H340" i="8"/>
  <c r="Q340" i="8"/>
  <c r="P340" i="8"/>
  <c r="R340" i="8"/>
  <c r="H341" i="8"/>
  <c r="Q341" i="8"/>
  <c r="P341" i="8"/>
  <c r="R341" i="8"/>
  <c r="H342" i="8"/>
  <c r="Q342" i="8"/>
  <c r="P342" i="8"/>
  <c r="R342" i="8"/>
  <c r="H343" i="8"/>
  <c r="Q343" i="8"/>
  <c r="P343" i="8"/>
  <c r="R343" i="8"/>
  <c r="H344" i="8"/>
  <c r="Q344" i="8"/>
  <c r="P344" i="8"/>
  <c r="R344" i="8"/>
  <c r="H345" i="8"/>
  <c r="Q345" i="8"/>
  <c r="P345" i="8"/>
  <c r="R345" i="8"/>
  <c r="H346" i="8"/>
  <c r="Q346" i="8"/>
  <c r="P346" i="8"/>
  <c r="R346" i="8"/>
  <c r="H347" i="8"/>
  <c r="Q347" i="8"/>
  <c r="P347" i="8"/>
  <c r="R347" i="8"/>
  <c r="H348" i="8"/>
  <c r="Q348" i="8"/>
  <c r="P348" i="8"/>
  <c r="R348" i="8"/>
  <c r="H349" i="8"/>
  <c r="Q349" i="8"/>
  <c r="P349" i="8"/>
  <c r="R349" i="8"/>
  <c r="H350" i="8"/>
  <c r="Q350" i="8"/>
  <c r="P350" i="8"/>
  <c r="R350" i="8"/>
  <c r="H351" i="8"/>
  <c r="Q351" i="8"/>
  <c r="P351" i="8"/>
  <c r="R351" i="8"/>
  <c r="H352" i="8"/>
  <c r="Q352" i="8"/>
  <c r="P352" i="8"/>
  <c r="R352" i="8"/>
  <c r="H353" i="8"/>
  <c r="Q353" i="8"/>
  <c r="P353" i="8"/>
  <c r="R353" i="8"/>
  <c r="H354" i="8"/>
  <c r="Q354" i="8"/>
  <c r="P354" i="8"/>
  <c r="R354" i="8"/>
  <c r="H355" i="8"/>
  <c r="Q355" i="8"/>
  <c r="P355" i="8"/>
  <c r="R355" i="8"/>
  <c r="H356" i="8"/>
  <c r="Q356" i="8"/>
  <c r="P356" i="8"/>
  <c r="R356" i="8"/>
  <c r="H357" i="8"/>
  <c r="Q357" i="8"/>
  <c r="P357" i="8"/>
  <c r="R357" i="8"/>
  <c r="H358" i="8"/>
  <c r="Q358" i="8"/>
  <c r="P358" i="8"/>
  <c r="R358" i="8"/>
  <c r="H359" i="8"/>
  <c r="Q359" i="8"/>
  <c r="P359" i="8"/>
  <c r="R359" i="8"/>
  <c r="H360" i="8"/>
  <c r="Q360" i="8"/>
  <c r="P360" i="8"/>
  <c r="R360" i="8"/>
  <c r="H361" i="8"/>
  <c r="Q361" i="8"/>
  <c r="P361" i="8"/>
  <c r="R361" i="8"/>
  <c r="H362" i="8"/>
  <c r="Q362" i="8"/>
  <c r="P362" i="8"/>
  <c r="R362" i="8"/>
  <c r="H363" i="8"/>
  <c r="Q363" i="8"/>
  <c r="P363" i="8"/>
  <c r="R363" i="8"/>
  <c r="H364" i="8"/>
  <c r="Q364" i="8"/>
  <c r="P364" i="8"/>
  <c r="R364" i="8"/>
  <c r="H365" i="8"/>
  <c r="Q365" i="8"/>
  <c r="P365" i="8"/>
  <c r="R365" i="8"/>
  <c r="H366" i="8"/>
  <c r="Q366" i="8"/>
  <c r="P366" i="8"/>
  <c r="R366" i="8"/>
  <c r="H367" i="8"/>
  <c r="Q367" i="8"/>
  <c r="P367" i="8"/>
  <c r="R367" i="8"/>
  <c r="H368" i="8"/>
  <c r="Q368" i="8"/>
  <c r="P368" i="8"/>
  <c r="R368" i="8"/>
  <c r="H369" i="8"/>
  <c r="Q369" i="8"/>
  <c r="P369" i="8"/>
  <c r="R369" i="8"/>
  <c r="H370" i="8"/>
  <c r="Q370" i="8"/>
  <c r="P370" i="8"/>
  <c r="R370" i="8"/>
  <c r="H371" i="8"/>
  <c r="Q371" i="8"/>
  <c r="P371" i="8"/>
  <c r="R371" i="8"/>
  <c r="H372" i="8"/>
  <c r="Q372" i="8"/>
  <c r="P372" i="8"/>
  <c r="R372" i="8"/>
  <c r="H373" i="8"/>
  <c r="Q373" i="8"/>
  <c r="P373" i="8"/>
  <c r="R373" i="8"/>
  <c r="H374" i="8"/>
  <c r="Q374" i="8"/>
  <c r="P374" i="8"/>
  <c r="R374" i="8"/>
  <c r="H375" i="8"/>
  <c r="Q375" i="8"/>
  <c r="P375" i="8"/>
  <c r="R375" i="8"/>
  <c r="H376" i="8"/>
  <c r="Q376" i="8"/>
  <c r="P376" i="8"/>
  <c r="R376" i="8"/>
  <c r="H377" i="8"/>
  <c r="Q377" i="8"/>
  <c r="P377" i="8"/>
  <c r="R377" i="8"/>
  <c r="H378" i="8"/>
  <c r="Q378" i="8"/>
  <c r="P378" i="8"/>
  <c r="R378" i="8"/>
  <c r="H379" i="8"/>
  <c r="Q379" i="8"/>
  <c r="P379" i="8"/>
  <c r="R379" i="8"/>
  <c r="H380" i="8"/>
  <c r="Q380" i="8"/>
  <c r="P380" i="8"/>
  <c r="R380" i="8"/>
  <c r="H381" i="8"/>
  <c r="Q381" i="8"/>
  <c r="P381" i="8"/>
  <c r="R381" i="8"/>
  <c r="H382" i="8"/>
  <c r="Q382" i="8"/>
  <c r="P382" i="8"/>
  <c r="R382" i="8"/>
  <c r="H383" i="8"/>
  <c r="Q383" i="8"/>
  <c r="P383" i="8"/>
  <c r="R383" i="8"/>
  <c r="H384" i="8"/>
  <c r="Q384" i="8"/>
  <c r="P384" i="8"/>
  <c r="R384" i="8"/>
  <c r="H385" i="8"/>
  <c r="Q385" i="8"/>
  <c r="P385" i="8"/>
  <c r="R385" i="8"/>
  <c r="H386" i="8"/>
  <c r="Q386" i="8"/>
  <c r="P386" i="8"/>
  <c r="R386" i="8"/>
  <c r="H387" i="8"/>
  <c r="Q387" i="8"/>
  <c r="P387" i="8"/>
  <c r="R387" i="8"/>
  <c r="H388" i="8"/>
  <c r="Q388" i="8"/>
  <c r="P388" i="8"/>
  <c r="R388" i="8"/>
  <c r="H389" i="8"/>
  <c r="Q389" i="8"/>
  <c r="P389" i="8"/>
  <c r="R389" i="8"/>
  <c r="H390" i="8"/>
  <c r="Q390" i="8"/>
  <c r="P390" i="8"/>
  <c r="R390" i="8"/>
  <c r="H391" i="8"/>
  <c r="Q391" i="8"/>
  <c r="P391" i="8"/>
  <c r="R391" i="8"/>
  <c r="H392" i="8"/>
  <c r="Q392" i="8"/>
  <c r="P392" i="8"/>
  <c r="R392" i="8"/>
  <c r="H393" i="8"/>
  <c r="Q393" i="8"/>
  <c r="P393" i="8"/>
  <c r="R393" i="8"/>
  <c r="H394" i="8"/>
  <c r="Q394" i="8"/>
  <c r="P394" i="8"/>
  <c r="R394" i="8"/>
  <c r="H395" i="8"/>
  <c r="Q395" i="8"/>
  <c r="P395" i="8"/>
  <c r="R395" i="8"/>
  <c r="H396" i="8"/>
  <c r="Q396" i="8"/>
  <c r="P396" i="8"/>
  <c r="R396" i="8"/>
  <c r="H397" i="8"/>
  <c r="Q397" i="8"/>
  <c r="P397" i="8"/>
  <c r="R397" i="8"/>
  <c r="H398" i="8"/>
  <c r="Q398" i="8"/>
  <c r="P398" i="8"/>
  <c r="R398" i="8"/>
  <c r="H399" i="8"/>
  <c r="Q399" i="8"/>
  <c r="P399" i="8"/>
  <c r="R399" i="8"/>
  <c r="H400" i="8"/>
  <c r="Q400" i="8"/>
  <c r="P400" i="8"/>
  <c r="R400" i="8"/>
  <c r="H401" i="8"/>
  <c r="Q401" i="8"/>
  <c r="P401" i="8"/>
  <c r="R401" i="8"/>
  <c r="H402" i="8"/>
  <c r="Q402" i="8"/>
  <c r="P402" i="8"/>
  <c r="R402" i="8"/>
  <c r="H403" i="8"/>
  <c r="Q403" i="8"/>
  <c r="P403" i="8"/>
  <c r="R403" i="8"/>
  <c r="H404" i="8"/>
  <c r="Q404" i="8"/>
  <c r="P404" i="8"/>
  <c r="R404" i="8"/>
  <c r="H405" i="8"/>
  <c r="Q405" i="8"/>
  <c r="P405" i="8"/>
  <c r="R405" i="8"/>
  <c r="H406" i="8"/>
  <c r="Q406" i="8"/>
  <c r="P406" i="8"/>
  <c r="R406" i="8"/>
  <c r="H407" i="8"/>
  <c r="Q407" i="8"/>
  <c r="P407" i="8"/>
  <c r="R407" i="8"/>
  <c r="H408" i="8"/>
  <c r="Q408" i="8"/>
  <c r="P408" i="8"/>
  <c r="R408" i="8"/>
  <c r="H409" i="8"/>
  <c r="Q409" i="8"/>
  <c r="P409" i="8"/>
  <c r="R409" i="8"/>
  <c r="H410" i="8"/>
  <c r="Q410" i="8"/>
  <c r="P410" i="8"/>
  <c r="R410" i="8"/>
  <c r="H411" i="8"/>
  <c r="Q411" i="8"/>
  <c r="P411" i="8"/>
  <c r="R411" i="8"/>
  <c r="H412" i="8"/>
  <c r="Q412" i="8"/>
  <c r="P412" i="8"/>
  <c r="R412" i="8"/>
  <c r="H413" i="8"/>
  <c r="Q413" i="8"/>
  <c r="P413" i="8"/>
  <c r="R413" i="8"/>
  <c r="H414" i="8"/>
  <c r="Q414" i="8"/>
  <c r="P414" i="8"/>
  <c r="R414" i="8"/>
  <c r="H415" i="8"/>
  <c r="Q415" i="8"/>
  <c r="P415" i="8"/>
  <c r="R415" i="8"/>
  <c r="H416" i="8"/>
  <c r="Q416" i="8"/>
  <c r="P416" i="8"/>
  <c r="R416" i="8"/>
  <c r="H417" i="8"/>
  <c r="Q417" i="8"/>
  <c r="P417" i="8"/>
  <c r="R417" i="8"/>
  <c r="H418" i="8"/>
  <c r="Q418" i="8"/>
  <c r="P418" i="8"/>
  <c r="R418" i="8"/>
  <c r="H419" i="8"/>
  <c r="Q419" i="8"/>
  <c r="P419" i="8"/>
  <c r="R419" i="8"/>
  <c r="H420" i="8"/>
  <c r="Q420" i="8"/>
  <c r="P420" i="8"/>
  <c r="R420" i="8"/>
  <c r="H421" i="8"/>
  <c r="Q421" i="8"/>
  <c r="P421" i="8"/>
  <c r="R421" i="8"/>
  <c r="H422" i="8"/>
  <c r="Q422" i="8"/>
  <c r="P422" i="8"/>
  <c r="R422" i="8"/>
  <c r="H423" i="8"/>
  <c r="Q423" i="8"/>
  <c r="P423" i="8"/>
  <c r="R423" i="8"/>
  <c r="H424" i="8"/>
  <c r="Q424" i="8"/>
  <c r="P424" i="8"/>
  <c r="R424" i="8"/>
  <c r="H425" i="8"/>
  <c r="Q425" i="8"/>
  <c r="P425" i="8"/>
  <c r="R425" i="8"/>
  <c r="H426" i="8"/>
  <c r="Q426" i="8"/>
  <c r="P426" i="8"/>
  <c r="R426" i="8"/>
  <c r="H427" i="8"/>
  <c r="Q427" i="8"/>
  <c r="P427" i="8"/>
  <c r="R427" i="8"/>
  <c r="H428" i="8"/>
  <c r="Q428" i="8"/>
  <c r="P428" i="8"/>
  <c r="R428" i="8"/>
  <c r="H429" i="8"/>
  <c r="Q429" i="8"/>
  <c r="P429" i="8"/>
  <c r="R429" i="8"/>
  <c r="H430" i="8"/>
  <c r="Q430" i="8"/>
  <c r="P430" i="8"/>
  <c r="R430" i="8"/>
  <c r="H431" i="8"/>
  <c r="Q431" i="8"/>
  <c r="P431" i="8"/>
  <c r="R431" i="8"/>
  <c r="H432" i="8"/>
  <c r="Q432" i="8"/>
  <c r="P432" i="8"/>
  <c r="R432" i="8"/>
  <c r="H433" i="8"/>
  <c r="Q433" i="8"/>
  <c r="P433" i="8"/>
  <c r="R433" i="8"/>
  <c r="H434" i="8"/>
  <c r="Q434" i="8"/>
  <c r="P434" i="8"/>
  <c r="R434" i="8"/>
  <c r="H435" i="8"/>
  <c r="Q435" i="8"/>
  <c r="P435" i="8"/>
  <c r="R435" i="8"/>
  <c r="H436" i="8"/>
  <c r="Q436" i="8"/>
  <c r="P436" i="8"/>
  <c r="R436" i="8"/>
  <c r="H437" i="8"/>
  <c r="Q437" i="8"/>
  <c r="P437" i="8"/>
  <c r="R437" i="8"/>
  <c r="H438" i="8"/>
  <c r="Q438" i="8"/>
  <c r="P438" i="8"/>
  <c r="R438" i="8"/>
  <c r="H439" i="8"/>
  <c r="Q439" i="8"/>
  <c r="P439" i="8"/>
  <c r="R439" i="8"/>
  <c r="H440" i="8"/>
  <c r="Q440" i="8"/>
  <c r="P440" i="8"/>
  <c r="R440" i="8"/>
  <c r="H441" i="8"/>
  <c r="Q441" i="8"/>
  <c r="P441" i="8"/>
  <c r="R441" i="8"/>
  <c r="H442" i="8"/>
  <c r="Q442" i="8"/>
  <c r="P442" i="8"/>
  <c r="R442" i="8"/>
  <c r="H443" i="8"/>
  <c r="Q443" i="8"/>
  <c r="P443" i="8"/>
  <c r="R443" i="8"/>
  <c r="H444" i="8"/>
  <c r="Q444" i="8"/>
  <c r="P444" i="8"/>
  <c r="R444" i="8"/>
  <c r="H445" i="8"/>
  <c r="Q445" i="8"/>
  <c r="P445" i="8"/>
  <c r="R445" i="8"/>
  <c r="H446" i="8"/>
  <c r="Q446" i="8"/>
  <c r="P446" i="8"/>
  <c r="R446" i="8"/>
  <c r="H447" i="8"/>
  <c r="Q447" i="8"/>
  <c r="P447" i="8"/>
  <c r="R447" i="8"/>
  <c r="H448" i="8"/>
  <c r="Q448" i="8"/>
  <c r="P448" i="8"/>
  <c r="R448" i="8"/>
  <c r="H449" i="8"/>
  <c r="Q449" i="8"/>
  <c r="P449" i="8"/>
  <c r="R449" i="8"/>
  <c r="H450" i="8"/>
  <c r="Q450" i="8"/>
  <c r="P450" i="8"/>
  <c r="R450" i="8"/>
  <c r="H451" i="8"/>
  <c r="Q451" i="8"/>
  <c r="P451" i="8"/>
  <c r="R451" i="8"/>
  <c r="H452" i="8"/>
  <c r="Q452" i="8"/>
  <c r="P452" i="8"/>
  <c r="R452" i="8"/>
  <c r="H453" i="8"/>
  <c r="Q453" i="8"/>
  <c r="P453" i="8"/>
  <c r="R453" i="8"/>
  <c r="H454" i="8"/>
  <c r="Q454" i="8"/>
  <c r="P454" i="8"/>
  <c r="R454" i="8"/>
  <c r="H455" i="8"/>
  <c r="Q455" i="8"/>
  <c r="P455" i="8"/>
  <c r="R455" i="8"/>
  <c r="H456" i="8"/>
  <c r="Q456" i="8"/>
  <c r="P456" i="8"/>
  <c r="R456" i="8"/>
  <c r="H457" i="8"/>
  <c r="Q457" i="8"/>
  <c r="P457" i="8"/>
  <c r="R457" i="8"/>
  <c r="H458" i="8"/>
  <c r="Q458" i="8"/>
  <c r="P458" i="8"/>
  <c r="R458" i="8"/>
  <c r="H459" i="8"/>
  <c r="Q459" i="8"/>
  <c r="P459" i="8"/>
  <c r="R459" i="8"/>
  <c r="H460" i="8"/>
  <c r="Q460" i="8"/>
  <c r="P460" i="8"/>
  <c r="R460" i="8"/>
  <c r="H461" i="8"/>
  <c r="Q461" i="8"/>
  <c r="P461" i="8"/>
  <c r="R461" i="8"/>
  <c r="H462" i="8"/>
  <c r="Q462" i="8"/>
  <c r="P462" i="8"/>
  <c r="R462" i="8"/>
  <c r="H463" i="8"/>
  <c r="Q463" i="8"/>
  <c r="P463" i="8"/>
  <c r="R463" i="8"/>
  <c r="H464" i="8"/>
  <c r="Q464" i="8"/>
  <c r="P464" i="8"/>
  <c r="R464" i="8"/>
  <c r="H465" i="8"/>
  <c r="Q465" i="8"/>
  <c r="P465" i="8"/>
  <c r="R465" i="8"/>
  <c r="H466" i="8"/>
  <c r="Q466" i="8"/>
  <c r="P466" i="8"/>
  <c r="R466" i="8"/>
  <c r="H467" i="8"/>
  <c r="Q467" i="8"/>
  <c r="P467" i="8"/>
  <c r="R467" i="8"/>
  <c r="H468" i="8"/>
  <c r="Q468" i="8"/>
  <c r="P468" i="8"/>
  <c r="R468" i="8"/>
  <c r="H469" i="8"/>
  <c r="Q469" i="8"/>
  <c r="P469" i="8"/>
  <c r="R469" i="8"/>
  <c r="H470" i="8"/>
  <c r="Q470" i="8"/>
  <c r="P470" i="8"/>
  <c r="R470" i="8"/>
  <c r="H471" i="8"/>
  <c r="Q471" i="8"/>
  <c r="P471" i="8"/>
  <c r="R471" i="8"/>
  <c r="H472" i="8"/>
  <c r="Q472" i="8"/>
  <c r="P472" i="8"/>
  <c r="R472" i="8"/>
  <c r="H473" i="8"/>
  <c r="Q473" i="8"/>
  <c r="P473" i="8"/>
  <c r="R473" i="8"/>
  <c r="H474" i="8"/>
  <c r="Q474" i="8"/>
  <c r="P474" i="8"/>
  <c r="R474" i="8"/>
  <c r="H475" i="8"/>
  <c r="Q475" i="8"/>
  <c r="P475" i="8"/>
  <c r="R475" i="8"/>
  <c r="H476" i="8"/>
  <c r="Q476" i="8"/>
  <c r="P476" i="8"/>
  <c r="R476" i="8"/>
  <c r="H477" i="8"/>
  <c r="Q477" i="8"/>
  <c r="P477" i="8"/>
  <c r="R477" i="8"/>
  <c r="H478" i="8"/>
  <c r="Q478" i="8"/>
  <c r="P478" i="8"/>
  <c r="R478" i="8"/>
  <c r="H479" i="8"/>
  <c r="Q479" i="8"/>
  <c r="P479" i="8"/>
  <c r="R479" i="8"/>
  <c r="H480" i="8"/>
  <c r="Q480" i="8"/>
  <c r="P480" i="8"/>
  <c r="R480" i="8"/>
  <c r="H481" i="8"/>
  <c r="Q481" i="8"/>
  <c r="P481" i="8"/>
  <c r="R481" i="8"/>
  <c r="H482" i="8"/>
  <c r="Q482" i="8"/>
  <c r="P482" i="8"/>
  <c r="R482" i="8"/>
  <c r="H483" i="8"/>
  <c r="Q483" i="8"/>
  <c r="P483" i="8"/>
  <c r="R483" i="8"/>
  <c r="H484" i="8"/>
  <c r="Q484" i="8"/>
  <c r="P484" i="8"/>
  <c r="R484" i="8"/>
  <c r="H485" i="8"/>
  <c r="Q485" i="8"/>
  <c r="P485" i="8"/>
  <c r="R485" i="8"/>
  <c r="H486" i="8"/>
  <c r="Q486" i="8"/>
  <c r="P486" i="8"/>
  <c r="R486" i="8"/>
  <c r="H487" i="8"/>
  <c r="Q487" i="8"/>
  <c r="P487" i="8"/>
  <c r="R487" i="8"/>
  <c r="H488" i="8"/>
  <c r="Q488" i="8"/>
  <c r="P488" i="8"/>
  <c r="R488" i="8"/>
  <c r="H489" i="8"/>
  <c r="Q489" i="8"/>
  <c r="P489" i="8"/>
  <c r="R489" i="8"/>
  <c r="H490" i="8"/>
  <c r="Q490" i="8"/>
  <c r="P490" i="8"/>
  <c r="R490" i="8"/>
  <c r="H491" i="8"/>
  <c r="Q491" i="8"/>
  <c r="P491" i="8"/>
  <c r="R491" i="8"/>
  <c r="H492" i="8"/>
  <c r="Q492" i="8"/>
  <c r="P492" i="8"/>
  <c r="R492" i="8"/>
  <c r="H493" i="8"/>
  <c r="Q493" i="8"/>
  <c r="P493" i="8"/>
  <c r="R493" i="8"/>
  <c r="H494" i="8"/>
  <c r="Q494" i="8"/>
  <c r="P494" i="8"/>
  <c r="R494" i="8"/>
  <c r="H495" i="8"/>
  <c r="Q495" i="8"/>
  <c r="P495" i="8"/>
  <c r="R495" i="8"/>
  <c r="H496" i="8"/>
  <c r="Q496" i="8"/>
  <c r="P496" i="8"/>
  <c r="R496" i="8"/>
  <c r="H497" i="8"/>
  <c r="Q497" i="8"/>
  <c r="P497" i="8"/>
  <c r="R497" i="8"/>
  <c r="H498" i="8"/>
  <c r="Q498" i="8"/>
  <c r="P498" i="8"/>
  <c r="R498" i="8"/>
  <c r="H499" i="8"/>
  <c r="Q499" i="8"/>
  <c r="P499" i="8"/>
  <c r="R499" i="8"/>
  <c r="H500" i="8"/>
  <c r="Q500" i="8"/>
  <c r="P500" i="8"/>
  <c r="R500" i="8"/>
  <c r="H501" i="8"/>
  <c r="Q501" i="8"/>
  <c r="P501" i="8"/>
  <c r="R501" i="8"/>
  <c r="H502" i="8"/>
  <c r="Q502" i="8"/>
  <c r="P502" i="8"/>
  <c r="R502" i="8"/>
  <c r="H503" i="8"/>
  <c r="Q503" i="8"/>
  <c r="P503" i="8"/>
  <c r="R503" i="8"/>
  <c r="H504" i="8"/>
  <c r="Q504" i="8"/>
  <c r="P504" i="8"/>
  <c r="R504" i="8"/>
  <c r="H505" i="8"/>
  <c r="Q505" i="8"/>
  <c r="P505" i="8"/>
  <c r="R505" i="8"/>
  <c r="R23" i="8"/>
  <c r="C20" i="8"/>
  <c r="U23" i="8"/>
  <c r="T23" i="8"/>
  <c r="Y23" i="8"/>
  <c r="X23" i="8"/>
  <c r="Q23" i="8"/>
  <c r="P23" i="8"/>
  <c r="C16" i="8"/>
  <c r="C15" i="8"/>
  <c r="C18" i="8"/>
  <c r="F6" i="8"/>
  <c r="C17" i="8"/>
  <c r="C14" i="8"/>
  <c r="C11" i="8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C137" i="1"/>
  <c r="C138" i="1"/>
  <c r="C139" i="1"/>
  <c r="C140" i="1"/>
  <c r="C141" i="1"/>
  <c r="C142" i="1"/>
  <c r="C143" i="1"/>
  <c r="C144" i="1"/>
  <c r="C145" i="1"/>
  <c r="C136" i="1"/>
  <c r="C135" i="1"/>
  <c r="C13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H3" i="8"/>
  <c r="I3" i="8"/>
  <c r="H7" i="8"/>
  <c r="I7" i="8"/>
</calcChain>
</file>

<file path=xl/sharedStrings.xml><?xml version="1.0" encoding="utf-8"?>
<sst xmlns="http://schemas.openxmlformats.org/spreadsheetml/2006/main" count="96" uniqueCount="71">
  <si>
    <t>Rok</t>
  </si>
  <si>
    <t>miesiąc</t>
  </si>
  <si>
    <t>Data</t>
  </si>
  <si>
    <t>LIBOR_3M_CHF</t>
  </si>
  <si>
    <t>WIBOR_3M</t>
  </si>
  <si>
    <t>Kurs PLN/CHF</t>
  </si>
  <si>
    <t xml:space="preserve">Okres kredytowania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</si>
  <si>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</si>
  <si>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</si>
  <si>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</si>
  <si>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</si>
  <si>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</si>
  <si>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</si>
  <si>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</si>
  <si>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</si>
  <si>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</si>
  <si>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</si>
  <si>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</si>
  <si>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</si>
  <si>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Miesiąc</t>
  </si>
  <si>
    <t>Kwota kredytu PLN</t>
  </si>
  <si>
    <t>Kurs CHF</t>
  </si>
  <si>
    <t>Data uruchomienia</t>
  </si>
  <si>
    <t>Kwota kredytu CHF</t>
  </si>
  <si>
    <t>Nr raty</t>
  </si>
  <si>
    <t>Marża</t>
  </si>
  <si>
    <t>Wpłata w PLN</t>
  </si>
  <si>
    <t>Uruchomienie kredytu</t>
  </si>
  <si>
    <t>Stan aktualny</t>
  </si>
  <si>
    <t>Saldo kapitału PLN</t>
  </si>
  <si>
    <t>Saldo kapitału CHF</t>
  </si>
  <si>
    <t>Saldo kapitału w PLN</t>
  </si>
  <si>
    <t>Kurs otwarcia</t>
  </si>
  <si>
    <t>Kalkulator</t>
  </si>
  <si>
    <t>Kurs aktualny</t>
  </si>
  <si>
    <t>Odsetki_PLN</t>
  </si>
  <si>
    <t>Kapitał_PLN</t>
  </si>
  <si>
    <t>Saldo kapitału_PLN</t>
  </si>
  <si>
    <t>odsetki_CHF</t>
  </si>
  <si>
    <t>kapitał_CHF</t>
  </si>
  <si>
    <t>Saldo kapitału_CHF</t>
  </si>
  <si>
    <t>kurs_CHF</t>
  </si>
  <si>
    <t>Początkowy kurs CHF</t>
  </si>
  <si>
    <t>Początkowy kurs</t>
  </si>
  <si>
    <t>Aktualne saldo zadłużenia CHF</t>
  </si>
  <si>
    <t>Kurs sprawiedliwy</t>
  </si>
  <si>
    <t>Rata kredytu w CHF</t>
  </si>
  <si>
    <t>Rata w PLN przed restrukturyzacją</t>
  </si>
  <si>
    <t>Rata w PLN po restrukturyzacji</t>
  </si>
  <si>
    <t>Suma rat kredytu frankowego w PLN</t>
  </si>
  <si>
    <t>odsetki PLN</t>
  </si>
  <si>
    <t>kapitał PLN</t>
  </si>
  <si>
    <t>razem</t>
  </si>
  <si>
    <t>Suma rat kredytu złotowego</t>
  </si>
  <si>
    <t>saldo kapitału</t>
  </si>
  <si>
    <t>Suma rat kredytu frankowego po restrukturyzacji w PLN</t>
  </si>
  <si>
    <t>Koszt spłaty</t>
  </si>
  <si>
    <t>kredytu frankowego</t>
  </si>
  <si>
    <t>kredytu frankowego po restrukturyzacji</t>
  </si>
  <si>
    <t>analogicznego kredytu złotowego</t>
  </si>
  <si>
    <t>Aktualne saldo zadłużenia w PLN</t>
  </si>
  <si>
    <t>Saldo zadłużenia po restrukturyzacji w PLN</t>
  </si>
  <si>
    <t>kurs sprawiedliwy</t>
  </si>
  <si>
    <t>Koszt kredytu po restrukturyzacji/kredyt złotowy</t>
  </si>
  <si>
    <t>Data udzielenia kredytu</t>
  </si>
  <si>
    <t>Kredyt na 300.000 zł, na 360 miesięcy, marża 2%</t>
  </si>
  <si>
    <t>Koszt kredytu po restrukturyzacji/koszt kredytu złotowego</t>
  </si>
  <si>
    <t>Analiza skutków algorytmu zaproponowanego w projekcie prezydenckim z 15.01.2016 r.</t>
  </si>
  <si>
    <t>kredyt frankowy na obecnych warunkach</t>
  </si>
  <si>
    <t>kredyt frankowy po restrukturyzacji</t>
  </si>
  <si>
    <t>analogiczny kredyt złotowy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</si>
</sst>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164" formatCode="[$-415]mmm\ yy;@"/>
    <numFmt numFmtId="165" formatCode="#,##0.00\ &quot;zł&quot;"/>
    <numFmt numFmtId="166" formatCode="#,##0\ [$CHF]"/>
    <numFmt numFmtId="167" formatCode="_-* #,##0.00\ [$zł-415]_-;\-* #,##0.00\ [$zł-415]_-;_-* &quot;-&quot;??\ [$zł-415]_-;_-@_-"/>
    <numFmt numFmtId="168" formatCode="_-* #,##0\ &quot;zł&quot;_-;\-* #,##0\ &quot;zł&quot;_-;_-* &quot;-&quot;??\ &quot;zł&quot;_-;_-@_-"/>
    <numFmt numFmtId="169" formatCode="#,##0\ &quot;zł&quot;"/>
    <numFmt numFmtId="170" formatCode="#,##0.00\ [$CHF]"/>
  </numFmts>
  <fonts count="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1">
    <xf numFmtId="0" fontId="0" fillId="0" borderId="0" applyNumberFormat="0" applyFont="0" applyFill="0" applyBorder="0" applyAlignment="0" applyProtection="0"/>
    <xf numFmtId="44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/>
    <xf numFmtId="10" fontId="0" fillId="0" borderId="0" xfId="2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/>
    <xf numFmtId="14" fontId="0" fillId="0" borderId="0" xfId="0" applyNumberFormat="1" applyFont="1" applyFill="1" applyBorder="1" applyAlignment="1"/>
    <xf numFmtId="165" fontId="0" fillId="0" borderId="0" xfId="1" applyNumberFormat="1" applyFont="1"/>
    <xf numFmtId="9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0" fillId="2" borderId="0" xfId="0" applyFill="1"/>
    <xf numFmtId="0" fontId="0" fillId="2" borderId="0" xfId="0" applyFill="1" applyAlignment="1">
      <alignment horizontal="right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0" fontId="0" fillId="0" borderId="1" xfId="2" applyNumberFormat="1" applyFon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167" fontId="0" fillId="0" borderId="0" xfId="0" applyNumberFormat="1"/>
    <xf numFmtId="166" fontId="0" fillId="2" borderId="0" xfId="0" applyNumberFormat="1" applyFill="1"/>
    <xf numFmtId="168" fontId="0" fillId="0" borderId="0" xfId="1" applyNumberFormat="1" applyFont="1"/>
    <xf numFmtId="169" fontId="0" fillId="2" borderId="0" xfId="1" applyNumberFormat="1" applyFont="1" applyFill="1"/>
    <xf numFmtId="168" fontId="0" fillId="0" borderId="0" xfId="0" applyNumberFormat="1"/>
    <xf numFmtId="170" fontId="0" fillId="0" borderId="1" xfId="0" applyNumberFormat="1" applyBorder="1" applyAlignment="1">
      <alignment horizontal="right"/>
    </xf>
    <xf numFmtId="167" fontId="0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 horizontal="right"/>
    </xf>
    <xf numFmtId="167" fontId="2" fillId="0" borderId="1" xfId="1" applyNumberFormat="1" applyFont="1" applyBorder="1" applyAlignment="1">
      <alignment horizontal="right"/>
    </xf>
    <xf numFmtId="165" fontId="3" fillId="0" borderId="0" xfId="1" applyNumberFormat="1" applyFont="1"/>
    <xf numFmtId="2" fontId="0" fillId="0" borderId="0" xfId="0" applyNumberFormat="1"/>
    <xf numFmtId="4" fontId="0" fillId="0" borderId="0" xfId="0" applyNumberFormat="1"/>
    <xf numFmtId="10" fontId="0" fillId="0" borderId="0" xfId="2" applyNumberFormat="1" applyFont="1"/>
    <xf numFmtId="170" fontId="0" fillId="0" borderId="0" xfId="0" applyNumberFormat="1"/>
    <xf numFmtId="10" fontId="0" fillId="0" borderId="0" xfId="0" applyNumberFormat="1"/>
    <xf numFmtId="169" fontId="0" fillId="0" borderId="0" xfId="0" applyNumberFormat="1"/>
    <xf numFmtId="17" fontId="0" fillId="0" borderId="0" xfId="0" applyNumberFormat="1"/>
    <xf numFmtId="0" fontId="0" fillId="0" borderId="1" xfId="0" applyBorder="1"/>
    <xf numFmtId="17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9" fontId="0" fillId="0" borderId="1" xfId="0" applyNumberFormat="1" applyBorder="1"/>
    <xf numFmtId="170" fontId="0" fillId="0" borderId="1" xfId="0" applyNumberFormat="1" applyBorder="1"/>
    <xf numFmtId="10" fontId="0" fillId="0" borderId="1" xfId="0" applyNumberFormat="1" applyBorder="1"/>
    <xf numFmtId="0" fontId="2" fillId="0" borderId="1" xfId="0" applyFont="1" applyBorder="1"/>
    <xf numFmtId="0" fontId="2" fillId="0" borderId="0" xfId="0" applyFont="1"/>
  </cellXfs>
  <cellStyles count="101"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Procent" xfId="2" builtinId="5"/>
    <cellStyle name="Standardowy" xfId="0" builtinId="0"/>
    <cellStyle name="Użyte hiperłącze" xfId="4" builtinId="9" hidden="1"/>
    <cellStyle name="Użyte hiperłącze" xfId="6" builtinId="9" hidden="1"/>
    <cellStyle name="Użyte hiperłącze" xfId="8" builtinId="9" hidden="1"/>
    <cellStyle name="Użyte hiperłącze" xfId="10" builtinId="9" hidden="1"/>
    <cellStyle name="Użyte hiperłącze" xfId="12" builtinId="9" hidden="1"/>
    <cellStyle name="Użyte hiperłącze" xfId="14" builtinId="9" hidden="1"/>
    <cellStyle name="Użyte hiperłącze" xfId="16" builtinId="9" hidden="1"/>
    <cellStyle name="Użyte hiperłącze" xfId="18" builtinId="9" hidden="1"/>
    <cellStyle name="Użyte hiperłącze" xfId="20" builtinId="9" hidden="1"/>
    <cellStyle name="Użyte hiperłącze" xfId="22" builtinId="9" hidden="1"/>
    <cellStyle name="Użyte hiperłącze" xfId="24" builtinId="9" hidden="1"/>
    <cellStyle name="Użyte hiperłącze" xfId="26" builtinId="9" hidden="1"/>
    <cellStyle name="Użyte hiperłącze" xfId="28" builtinId="9" hidden="1"/>
    <cellStyle name="Użyte hiperłącze" xfId="30" builtinId="9" hidden="1"/>
    <cellStyle name="Użyte hiperłącze" xfId="32" builtinId="9" hidden="1"/>
    <cellStyle name="Użyte hiperłącze" xfId="34" builtinId="9" hidden="1"/>
    <cellStyle name="Użyte hiperłącze" xfId="36" builtinId="9" hidden="1"/>
    <cellStyle name="Użyte hiperłącze" xfId="38" builtinId="9" hidden="1"/>
    <cellStyle name="Użyte hiperłącze" xfId="40" builtinId="9" hidden="1"/>
    <cellStyle name="Użyte hiperłącze" xfId="42" builtinId="9" hidden="1"/>
    <cellStyle name="Użyte hiperłącze" xfId="44" builtinId="9" hidden="1"/>
    <cellStyle name="Użyte hiperłącze" xfId="46" builtinId="9" hidden="1"/>
    <cellStyle name="Użyte hiperłącze" xfId="48" builtinId="9" hidden="1"/>
    <cellStyle name="Użyte hiperłącze" xfId="50" builtinId="9" hidden="1"/>
    <cellStyle name="Użyte hiperłącze" xfId="52" builtinId="9" hidden="1"/>
    <cellStyle name="Użyte hiperłącze" xfId="54" builtinId="9" hidden="1"/>
    <cellStyle name="Użyte hiperłącze" xfId="56" builtinId="9" hidden="1"/>
    <cellStyle name="Użyte hiperłącze" xfId="58" builtinId="9" hidden="1"/>
    <cellStyle name="Użyte hiperłącze" xfId="60" builtinId="9" hidden="1"/>
    <cellStyle name="Użyte hiperłącze" xfId="62" builtinId="9" hidden="1"/>
    <cellStyle name="Użyte hiperłącze" xfId="64" builtinId="9" hidden="1"/>
    <cellStyle name="Użyte hiperłącze" xfId="66" builtinId="9" hidden="1"/>
    <cellStyle name="Użyte hiperłącze" xfId="68" builtinId="9" hidden="1"/>
    <cellStyle name="Użyte hiperłącze" xfId="70" builtinId="9" hidden="1"/>
    <cellStyle name="Użyte hiperłącze" xfId="72" builtinId="9" hidden="1"/>
    <cellStyle name="Użyte hiperłącze" xfId="74" builtinId="9" hidden="1"/>
    <cellStyle name="Użyte hiperłącze" xfId="76" builtinId="9" hidden="1"/>
    <cellStyle name="Użyte hiperłącze" xfId="78" builtinId="9" hidden="1"/>
    <cellStyle name="Użyte hiperłącze" xfId="80" builtinId="9" hidden="1"/>
    <cellStyle name="Użyte hiperłącze" xfId="82" builtinId="9" hidden="1"/>
    <cellStyle name="Użyte hiperłącze" xfId="84" builtinId="9" hidden="1"/>
    <cellStyle name="Użyte hiperłącze" xfId="86" builtinId="9" hidden="1"/>
    <cellStyle name="Użyte hiperłącze" xfId="88" builtinId="9" hidden="1"/>
    <cellStyle name="Użyte hiperłącze" xfId="90" builtinId="9" hidden="1"/>
    <cellStyle name="Użyte hiperłącze" xfId="92" builtinId="9" hidden="1"/>
    <cellStyle name="Użyte hiperłącze" xfId="94" builtinId="9" hidden="1"/>
    <cellStyle name="Użyte hiperłącze" xfId="96" builtinId="9" hidden="1"/>
    <cellStyle name="Użyte hiperłącze" xfId="98" builtinId="9" hidden="1"/>
    <cellStyle name="Użyte hiperłącze" xfId="100" builtinId="9" hidden="1"/>
    <cellStyle name="Walutowe" xfId="1" builtinId="4"/>
  </cellStyles>
  <dxfs count="2">
    <dxf>
      <fill>
        <patternFill>
          <bgColor theme="6" tint="0.39994506668294322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4" Type="http://schemas.openxmlformats.org/officeDocument/2006/relationships/worksheet" Target="worksheets/sheet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1394935927127"/>
          <c:y val="0.154712952856494"/>
          <c:w val="0.906999663016807"/>
          <c:h val="0.663907431671938"/>
        </c:manualLayout>
      </c:layout>
      <c:lineChart>
        <c:grouping val="standard"/>
        <c:varyColors val="0"/>
        <c:ser>
          <c:idx val="2"/>
          <c:order val="2"/>
          <c:tx>
            <c:strRef>
              <c:f>BAZA_LIBOR_WIBOR_KURS!$F$1</c:f>
              <c:strCache>
                <c:ptCount val="1"/>
                <c:pt idx="0">
                  <c:v>Kurs PLN/CHF</c:v>
                </c:pt>
              </c:strCache>
            </c:strRef>
          </c:tx>
          <c:spPr>
            <a:ln w="444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BAZA_LIBOR_WIBOR_KURS!$C$2:$C$133</c:f>
              <c:numCache>
                <c:formatCode>[$-415]mmm\ yy;@</c:formatCode>
                <c:ptCount val="132"/>
                <c:pt idx="0">
                  <c:v>38353.0</c:v>
                </c:pt>
                <c:pt idx="1">
                  <c:v>38384.0</c:v>
                </c:pt>
                <c:pt idx="2">
                  <c:v>38412.0</c:v>
                </c:pt>
                <c:pt idx="3">
                  <c:v>38443.0</c:v>
                </c:pt>
                <c:pt idx="4">
                  <c:v>38473.0</c:v>
                </c:pt>
                <c:pt idx="5">
                  <c:v>38504.0</c:v>
                </c:pt>
                <c:pt idx="6">
                  <c:v>38534.0</c:v>
                </c:pt>
                <c:pt idx="7">
                  <c:v>38565.0</c:v>
                </c:pt>
                <c:pt idx="8">
                  <c:v>38596.0</c:v>
                </c:pt>
                <c:pt idx="9">
                  <c:v>38626.0</c:v>
                </c:pt>
                <c:pt idx="10">
                  <c:v>38657.0</c:v>
                </c:pt>
                <c:pt idx="11">
                  <c:v>38687.0</c:v>
                </c:pt>
                <c:pt idx="12">
                  <c:v>38718.0</c:v>
                </c:pt>
                <c:pt idx="13">
                  <c:v>38749.0</c:v>
                </c:pt>
                <c:pt idx="14">
                  <c:v>38777.0</c:v>
                </c:pt>
                <c:pt idx="15">
                  <c:v>38808.0</c:v>
                </c:pt>
                <c:pt idx="16">
                  <c:v>38838.0</c:v>
                </c:pt>
                <c:pt idx="17">
                  <c:v>38869.0</c:v>
                </c:pt>
                <c:pt idx="18">
                  <c:v>38899.0</c:v>
                </c:pt>
                <c:pt idx="19">
                  <c:v>38930.0</c:v>
                </c:pt>
                <c:pt idx="20">
                  <c:v>38961.0</c:v>
                </c:pt>
                <c:pt idx="21">
                  <c:v>38991.0</c:v>
                </c:pt>
                <c:pt idx="22">
                  <c:v>39022.0</c:v>
                </c:pt>
                <c:pt idx="23">
                  <c:v>39052.0</c:v>
                </c:pt>
                <c:pt idx="24">
                  <c:v>39083.0</c:v>
                </c:pt>
                <c:pt idx="25">
                  <c:v>39114.0</c:v>
                </c:pt>
                <c:pt idx="26">
                  <c:v>39142.0</c:v>
                </c:pt>
                <c:pt idx="27">
                  <c:v>39173.0</c:v>
                </c:pt>
                <c:pt idx="28">
                  <c:v>39203.0</c:v>
                </c:pt>
                <c:pt idx="29">
                  <c:v>39234.0</c:v>
                </c:pt>
                <c:pt idx="30">
                  <c:v>39264.0</c:v>
                </c:pt>
                <c:pt idx="31">
                  <c:v>39295.0</c:v>
                </c:pt>
                <c:pt idx="32">
                  <c:v>39326.0</c:v>
                </c:pt>
                <c:pt idx="33">
                  <c:v>39356.0</c:v>
                </c:pt>
                <c:pt idx="34">
                  <c:v>39387.0</c:v>
                </c:pt>
                <c:pt idx="35">
                  <c:v>39417.0</c:v>
                </c:pt>
                <c:pt idx="36">
                  <c:v>39448.0</c:v>
                </c:pt>
                <c:pt idx="37">
                  <c:v>39479.0</c:v>
                </c:pt>
                <c:pt idx="38">
                  <c:v>39508.0</c:v>
                </c:pt>
                <c:pt idx="39">
                  <c:v>39539.0</c:v>
                </c:pt>
                <c:pt idx="40">
                  <c:v>39569.0</c:v>
                </c:pt>
                <c:pt idx="41">
                  <c:v>39600.0</c:v>
                </c:pt>
                <c:pt idx="42">
                  <c:v>39630.0</c:v>
                </c:pt>
                <c:pt idx="43">
                  <c:v>39661.0</c:v>
                </c:pt>
                <c:pt idx="44">
                  <c:v>39692.0</c:v>
                </c:pt>
                <c:pt idx="45">
                  <c:v>39722.0</c:v>
                </c:pt>
                <c:pt idx="46">
                  <c:v>39753.0</c:v>
                </c:pt>
                <c:pt idx="47">
                  <c:v>39783.0</c:v>
                </c:pt>
                <c:pt idx="48">
                  <c:v>39814.0</c:v>
                </c:pt>
                <c:pt idx="49">
                  <c:v>39845.0</c:v>
                </c:pt>
                <c:pt idx="50">
                  <c:v>39873.0</c:v>
                </c:pt>
                <c:pt idx="51">
                  <c:v>39904.0</c:v>
                </c:pt>
                <c:pt idx="52">
                  <c:v>39934.0</c:v>
                </c:pt>
                <c:pt idx="53">
                  <c:v>39965.0</c:v>
                </c:pt>
                <c:pt idx="54">
                  <c:v>39995.0</c:v>
                </c:pt>
                <c:pt idx="55">
                  <c:v>40026.0</c:v>
                </c:pt>
                <c:pt idx="56">
                  <c:v>40057.0</c:v>
                </c:pt>
                <c:pt idx="57">
                  <c:v>40087.0</c:v>
                </c:pt>
                <c:pt idx="58">
                  <c:v>40118.0</c:v>
                </c:pt>
                <c:pt idx="59">
                  <c:v>40148.0</c:v>
                </c:pt>
                <c:pt idx="60">
                  <c:v>40179.0</c:v>
                </c:pt>
                <c:pt idx="61">
                  <c:v>40210.0</c:v>
                </c:pt>
                <c:pt idx="62">
                  <c:v>40238.0</c:v>
                </c:pt>
                <c:pt idx="63">
                  <c:v>40269.0</c:v>
                </c:pt>
                <c:pt idx="64">
                  <c:v>40299.0</c:v>
                </c:pt>
                <c:pt idx="65">
                  <c:v>40330.0</c:v>
                </c:pt>
                <c:pt idx="66">
                  <c:v>40360.0</c:v>
                </c:pt>
                <c:pt idx="67">
                  <c:v>40391.0</c:v>
                </c:pt>
                <c:pt idx="68">
                  <c:v>40422.0</c:v>
                </c:pt>
                <c:pt idx="69">
                  <c:v>40452.0</c:v>
                </c:pt>
                <c:pt idx="70">
                  <c:v>40483.0</c:v>
                </c:pt>
                <c:pt idx="71">
                  <c:v>40513.0</c:v>
                </c:pt>
                <c:pt idx="72">
                  <c:v>40544.0</c:v>
                </c:pt>
                <c:pt idx="73">
                  <c:v>40575.0</c:v>
                </c:pt>
                <c:pt idx="74">
                  <c:v>40603.0</c:v>
                </c:pt>
                <c:pt idx="75">
                  <c:v>40634.0</c:v>
                </c:pt>
                <c:pt idx="76">
                  <c:v>40664.0</c:v>
                </c:pt>
                <c:pt idx="77">
                  <c:v>40695.0</c:v>
                </c:pt>
                <c:pt idx="78">
                  <c:v>40725.0</c:v>
                </c:pt>
                <c:pt idx="79">
                  <c:v>40756.0</c:v>
                </c:pt>
                <c:pt idx="80">
                  <c:v>40787.0</c:v>
                </c:pt>
                <c:pt idx="81">
                  <c:v>40817.0</c:v>
                </c:pt>
                <c:pt idx="82">
                  <c:v>40848.0</c:v>
                </c:pt>
                <c:pt idx="83">
                  <c:v>40878.0</c:v>
                </c:pt>
                <c:pt idx="84">
                  <c:v>40909.0</c:v>
                </c:pt>
                <c:pt idx="85">
                  <c:v>40940.0</c:v>
                </c:pt>
                <c:pt idx="86">
                  <c:v>40969.0</c:v>
                </c:pt>
                <c:pt idx="87">
                  <c:v>41000.0</c:v>
                </c:pt>
                <c:pt idx="88">
                  <c:v>41030.0</c:v>
                </c:pt>
                <c:pt idx="89">
                  <c:v>41061.0</c:v>
                </c:pt>
                <c:pt idx="90">
                  <c:v>41091.0</c:v>
                </c:pt>
                <c:pt idx="91">
                  <c:v>41122.0</c:v>
                </c:pt>
                <c:pt idx="92">
                  <c:v>41153.0</c:v>
                </c:pt>
                <c:pt idx="93">
                  <c:v>41183.0</c:v>
                </c:pt>
                <c:pt idx="94">
                  <c:v>41214.0</c:v>
                </c:pt>
                <c:pt idx="95">
                  <c:v>41244.0</c:v>
                </c:pt>
                <c:pt idx="96">
                  <c:v>41275.0</c:v>
                </c:pt>
                <c:pt idx="97">
                  <c:v>41306.0</c:v>
                </c:pt>
                <c:pt idx="98">
                  <c:v>41334.0</c:v>
                </c:pt>
                <c:pt idx="99">
                  <c:v>41365.0</c:v>
                </c:pt>
                <c:pt idx="100">
                  <c:v>41395.0</c:v>
                </c:pt>
                <c:pt idx="101">
                  <c:v>41426.0</c:v>
                </c:pt>
                <c:pt idx="102">
                  <c:v>41456.0</c:v>
                </c:pt>
                <c:pt idx="103">
                  <c:v>41487.0</c:v>
                </c:pt>
                <c:pt idx="104">
                  <c:v>41518.0</c:v>
                </c:pt>
                <c:pt idx="105">
                  <c:v>41548.0</c:v>
                </c:pt>
                <c:pt idx="106">
                  <c:v>41579.0</c:v>
                </c:pt>
                <c:pt idx="107">
                  <c:v>41609.0</c:v>
                </c:pt>
                <c:pt idx="108">
                  <c:v>41640.0</c:v>
                </c:pt>
                <c:pt idx="109">
                  <c:v>41671.0</c:v>
                </c:pt>
                <c:pt idx="110">
                  <c:v>41699.0</c:v>
                </c:pt>
                <c:pt idx="111">
                  <c:v>41730.0</c:v>
                </c:pt>
                <c:pt idx="112">
                  <c:v>41760.0</c:v>
                </c:pt>
                <c:pt idx="113">
                  <c:v>41791.0</c:v>
                </c:pt>
                <c:pt idx="114">
                  <c:v>41821.0</c:v>
                </c:pt>
                <c:pt idx="115">
                  <c:v>41852.0</c:v>
                </c:pt>
                <c:pt idx="116">
                  <c:v>41883.0</c:v>
                </c:pt>
                <c:pt idx="117">
                  <c:v>41913.0</c:v>
                </c:pt>
                <c:pt idx="118">
                  <c:v>41944.0</c:v>
                </c:pt>
                <c:pt idx="119">
                  <c:v>41974.0</c:v>
                </c:pt>
                <c:pt idx="120">
                  <c:v>42005.0</c:v>
                </c:pt>
                <c:pt idx="121">
                  <c:v>42036.0</c:v>
                </c:pt>
                <c:pt idx="122">
                  <c:v>42064.0</c:v>
                </c:pt>
                <c:pt idx="123">
                  <c:v>42095.0</c:v>
                </c:pt>
                <c:pt idx="124">
                  <c:v>42125.0</c:v>
                </c:pt>
                <c:pt idx="125">
                  <c:v>42156.0</c:v>
                </c:pt>
                <c:pt idx="126">
                  <c:v>42186.0</c:v>
                </c:pt>
                <c:pt idx="127">
                  <c:v>42217.0</c:v>
                </c:pt>
                <c:pt idx="128">
                  <c:v>42248.0</c:v>
                </c:pt>
                <c:pt idx="129">
                  <c:v>42278.0</c:v>
                </c:pt>
                <c:pt idx="130">
                  <c:v>42309.0</c:v>
                </c:pt>
                <c:pt idx="131">
                  <c:v>42339.0</c:v>
                </c:pt>
              </c:numCache>
            </c:numRef>
          </c:cat>
          <c:val>
            <c:numRef>
              <c:f>BAZA_LIBOR_WIBOR_KURS!$F$2:$F$133</c:f>
              <c:numCache>
                <c:formatCode>#\ ##0.00\ "zł"</c:formatCode>
                <c:ptCount val="132"/>
                <c:pt idx="0">
                  <c:v>2.638757142857143</c:v>
                </c:pt>
                <c:pt idx="1">
                  <c:v>2.571029999999999</c:v>
                </c:pt>
                <c:pt idx="2">
                  <c:v>2.593322727272727</c:v>
                </c:pt>
                <c:pt idx="3">
                  <c:v>2.686135</c:v>
                </c:pt>
                <c:pt idx="4">
                  <c:v>2.705275</c:v>
                </c:pt>
                <c:pt idx="5">
                  <c:v>2.639331818181817</c:v>
                </c:pt>
                <c:pt idx="6">
                  <c:v>2.630995238095239</c:v>
                </c:pt>
                <c:pt idx="7">
                  <c:v>2.604363636363637</c:v>
                </c:pt>
                <c:pt idx="8">
                  <c:v>2.531318181818182</c:v>
                </c:pt>
                <c:pt idx="9">
                  <c:v>2.5312</c:v>
                </c:pt>
                <c:pt idx="10">
                  <c:v>2.56726</c:v>
                </c:pt>
                <c:pt idx="11">
                  <c:v>2.489185714285715</c:v>
                </c:pt>
                <c:pt idx="12">
                  <c:v>2.466881818181818</c:v>
                </c:pt>
                <c:pt idx="13">
                  <c:v>2.435605</c:v>
                </c:pt>
                <c:pt idx="14">
                  <c:v>2.473434782608696</c:v>
                </c:pt>
                <c:pt idx="15">
                  <c:v>2.488457894736842</c:v>
                </c:pt>
                <c:pt idx="16">
                  <c:v>2.505366666666667</c:v>
                </c:pt>
                <c:pt idx="17">
                  <c:v>2.576752380952382</c:v>
                </c:pt>
                <c:pt idx="18">
                  <c:v>2.547895238095237</c:v>
                </c:pt>
                <c:pt idx="19">
                  <c:v>2.475327272727272</c:v>
                </c:pt>
                <c:pt idx="20">
                  <c:v>2.506128571428571</c:v>
                </c:pt>
                <c:pt idx="21">
                  <c:v>2.45505</c:v>
                </c:pt>
                <c:pt idx="22">
                  <c:v>2.401799999999999</c:v>
                </c:pt>
                <c:pt idx="23">
                  <c:v>2.386968421052632</c:v>
                </c:pt>
                <c:pt idx="24">
                  <c:v>2.400327272727272</c:v>
                </c:pt>
                <c:pt idx="25">
                  <c:v>2.402145</c:v>
                </c:pt>
                <c:pt idx="26">
                  <c:v>2.410077272727273</c:v>
                </c:pt>
                <c:pt idx="27">
                  <c:v>2.33176</c:v>
                </c:pt>
                <c:pt idx="28">
                  <c:v>2.291876190476191</c:v>
                </c:pt>
                <c:pt idx="29">
                  <c:v>2.300335</c:v>
                </c:pt>
                <c:pt idx="30">
                  <c:v>2.274031818181818</c:v>
                </c:pt>
                <c:pt idx="31">
                  <c:v>2.327372727272727</c:v>
                </c:pt>
                <c:pt idx="32">
                  <c:v>2.299725</c:v>
                </c:pt>
                <c:pt idx="33">
                  <c:v>2.21898695652174</c:v>
                </c:pt>
                <c:pt idx="34">
                  <c:v>2.220052380952381</c:v>
                </c:pt>
                <c:pt idx="35">
                  <c:v>2.171289473684211</c:v>
                </c:pt>
                <c:pt idx="36">
                  <c:v>2.2278</c:v>
                </c:pt>
                <c:pt idx="37">
                  <c:v>2.224019047619048</c:v>
                </c:pt>
                <c:pt idx="38">
                  <c:v>2.25202</c:v>
                </c:pt>
                <c:pt idx="39">
                  <c:v>2.159181818181817</c:v>
                </c:pt>
                <c:pt idx="40">
                  <c:v>2.09523</c:v>
                </c:pt>
                <c:pt idx="41">
                  <c:v>2.090790476190476</c:v>
                </c:pt>
                <c:pt idx="42">
                  <c:v>2.014873913043478</c:v>
                </c:pt>
                <c:pt idx="43">
                  <c:v>2.027765</c:v>
                </c:pt>
                <c:pt idx="44">
                  <c:v>2.115818181818182</c:v>
                </c:pt>
                <c:pt idx="45">
                  <c:v>2.355926086956521</c:v>
                </c:pt>
                <c:pt idx="46">
                  <c:v>2.459</c:v>
                </c:pt>
                <c:pt idx="47">
                  <c:v>2.605928571428572</c:v>
                </c:pt>
                <c:pt idx="48">
                  <c:v>2.82552380952381</c:v>
                </c:pt>
                <c:pt idx="49">
                  <c:v>3.119175</c:v>
                </c:pt>
                <c:pt idx="50">
                  <c:v>3.071522727272727</c:v>
                </c:pt>
                <c:pt idx="51">
                  <c:v>2.923585714285714</c:v>
                </c:pt>
                <c:pt idx="52">
                  <c:v>2.916199999999999</c:v>
                </c:pt>
                <c:pt idx="53">
                  <c:v>2.976942857142857</c:v>
                </c:pt>
                <c:pt idx="54">
                  <c:v>2.828847826086957</c:v>
                </c:pt>
                <c:pt idx="55">
                  <c:v>2.710380952380952</c:v>
                </c:pt>
                <c:pt idx="56">
                  <c:v>2.748009090909091</c:v>
                </c:pt>
                <c:pt idx="57">
                  <c:v>2.782645454545454</c:v>
                </c:pt>
                <c:pt idx="58">
                  <c:v>2.76002</c:v>
                </c:pt>
                <c:pt idx="59">
                  <c:v>2.756163636363636</c:v>
                </c:pt>
                <c:pt idx="60">
                  <c:v>2.754515</c:v>
                </c:pt>
                <c:pt idx="61">
                  <c:v>2.73548</c:v>
                </c:pt>
                <c:pt idx="62">
                  <c:v>2.6885</c:v>
                </c:pt>
                <c:pt idx="63">
                  <c:v>2.702438095238095</c:v>
                </c:pt>
                <c:pt idx="64">
                  <c:v>2.8604</c:v>
                </c:pt>
                <c:pt idx="65">
                  <c:v>2.983728571428572</c:v>
                </c:pt>
                <c:pt idx="66">
                  <c:v>3.028795454545455</c:v>
                </c:pt>
                <c:pt idx="67">
                  <c:v>2.971559090909091</c:v>
                </c:pt>
                <c:pt idx="68">
                  <c:v>3.022336363636364</c:v>
                </c:pt>
                <c:pt idx="69">
                  <c:v>2.937495238095238</c:v>
                </c:pt>
                <c:pt idx="70">
                  <c:v>2.943415</c:v>
                </c:pt>
                <c:pt idx="71">
                  <c:v>3.120078260869565</c:v>
                </c:pt>
                <c:pt idx="72">
                  <c:v>3.045505</c:v>
                </c:pt>
                <c:pt idx="73">
                  <c:v>3.028785</c:v>
                </c:pt>
                <c:pt idx="74">
                  <c:v>3.116013043478261</c:v>
                </c:pt>
                <c:pt idx="75">
                  <c:v>3.06101</c:v>
                </c:pt>
                <c:pt idx="76">
                  <c:v>3.14494761904762</c:v>
                </c:pt>
                <c:pt idx="77">
                  <c:v>3.279057142857142</c:v>
                </c:pt>
                <c:pt idx="78">
                  <c:v>3.391385714285714</c:v>
                </c:pt>
                <c:pt idx="79">
                  <c:v>3.677213636363637</c:v>
                </c:pt>
                <c:pt idx="80">
                  <c:v>3.610309090909091</c:v>
                </c:pt>
                <c:pt idx="81">
                  <c:v>3.541433333333333</c:v>
                </c:pt>
                <c:pt idx="82">
                  <c:v>3.59795</c:v>
                </c:pt>
                <c:pt idx="83">
                  <c:v>3.646366666666666</c:v>
                </c:pt>
                <c:pt idx="84">
                  <c:v>3.611480952380952</c:v>
                </c:pt>
                <c:pt idx="85">
                  <c:v>3.465052380952381</c:v>
                </c:pt>
                <c:pt idx="86">
                  <c:v>3.430236363636363</c:v>
                </c:pt>
                <c:pt idx="87">
                  <c:v>3.47455</c:v>
                </c:pt>
                <c:pt idx="88">
                  <c:v>3.580266666666666</c:v>
                </c:pt>
                <c:pt idx="89">
                  <c:v>3.582365000000001</c:v>
                </c:pt>
                <c:pt idx="90">
                  <c:v>3.487627272727272</c:v>
                </c:pt>
                <c:pt idx="91">
                  <c:v>3.408086363636363</c:v>
                </c:pt>
                <c:pt idx="92">
                  <c:v>3.420915000000001</c:v>
                </c:pt>
                <c:pt idx="93">
                  <c:v>3.396634782608694</c:v>
                </c:pt>
                <c:pt idx="94">
                  <c:v>3.430614285714286</c:v>
                </c:pt>
                <c:pt idx="95">
                  <c:v>3.387452631578948</c:v>
                </c:pt>
                <c:pt idx="96">
                  <c:v>3.368563636363635</c:v>
                </c:pt>
                <c:pt idx="97">
                  <c:v>3.39208</c:v>
                </c:pt>
                <c:pt idx="98">
                  <c:v>3.388528571428572</c:v>
                </c:pt>
                <c:pt idx="99">
                  <c:v>3.392185714285714</c:v>
                </c:pt>
                <c:pt idx="100">
                  <c:v>3.36413</c:v>
                </c:pt>
                <c:pt idx="101">
                  <c:v>3.474505000000001</c:v>
                </c:pt>
                <c:pt idx="102">
                  <c:v>3.458934782608695</c:v>
                </c:pt>
                <c:pt idx="103">
                  <c:v>3.430614285714285</c:v>
                </c:pt>
                <c:pt idx="104">
                  <c:v>3.433409523809524</c:v>
                </c:pt>
                <c:pt idx="105">
                  <c:v>3.403413043478261</c:v>
                </c:pt>
                <c:pt idx="106">
                  <c:v>3.400884210526315</c:v>
                </c:pt>
                <c:pt idx="107">
                  <c:v>3.41053</c:v>
                </c:pt>
                <c:pt idx="108">
                  <c:v>3.394814285714286</c:v>
                </c:pt>
                <c:pt idx="109">
                  <c:v>3.418755</c:v>
                </c:pt>
                <c:pt idx="110">
                  <c:v>3.449533333333334</c:v>
                </c:pt>
                <c:pt idx="111">
                  <c:v>3.43292380952381</c:v>
                </c:pt>
                <c:pt idx="112">
                  <c:v>3.424142857142857</c:v>
                </c:pt>
                <c:pt idx="113">
                  <c:v>3.39526</c:v>
                </c:pt>
                <c:pt idx="114">
                  <c:v>3.411265217391305</c:v>
                </c:pt>
                <c:pt idx="115">
                  <c:v>3.45886</c:v>
                </c:pt>
                <c:pt idx="116">
                  <c:v>3.470031818181817</c:v>
                </c:pt>
                <c:pt idx="117">
                  <c:v>3.482269565217392</c:v>
                </c:pt>
                <c:pt idx="118">
                  <c:v>3.502352631578948</c:v>
                </c:pt>
                <c:pt idx="119">
                  <c:v>3.503809523809524</c:v>
                </c:pt>
                <c:pt idx="120">
                  <c:v>3.95756</c:v>
                </c:pt>
                <c:pt idx="121">
                  <c:v>3.932525</c:v>
                </c:pt>
                <c:pt idx="122">
                  <c:v>3.890177272727272</c:v>
                </c:pt>
                <c:pt idx="123">
                  <c:v>3.877147619047619</c:v>
                </c:pt>
                <c:pt idx="124">
                  <c:v>3.927305</c:v>
                </c:pt>
                <c:pt idx="125">
                  <c:v>3.983695238095238</c:v>
                </c:pt>
                <c:pt idx="126">
                  <c:v>3.961795652173913</c:v>
                </c:pt>
                <c:pt idx="127">
                  <c:v>3.890952380952381</c:v>
                </c:pt>
                <c:pt idx="128">
                  <c:v>3.863313636363637</c:v>
                </c:pt>
                <c:pt idx="129">
                  <c:v>3.90554090909091</c:v>
                </c:pt>
                <c:pt idx="130">
                  <c:v>3.914</c:v>
                </c:pt>
                <c:pt idx="131">
                  <c:v>3.914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133016"/>
        <c:axId val="2079572808"/>
      </c:lineChart>
      <c:lineChart>
        <c:grouping val="standard"/>
        <c:varyColors val="0"/>
        <c:ser>
          <c:idx val="0"/>
          <c:order val="0"/>
          <c:tx>
            <c:strRef>
              <c:f>BAZA_LIBOR_WIBOR_KURS!$D$1</c:f>
              <c:strCache>
                <c:ptCount val="1"/>
                <c:pt idx="0">
                  <c:v>LIBOR_3M_CHF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BAZA_LIBOR_WIBOR_KURS!$C$2:$C$133</c:f>
              <c:numCache>
                <c:formatCode>[$-415]mmm\ yy;@</c:formatCode>
                <c:ptCount val="132"/>
                <c:pt idx="0">
                  <c:v>38353.0</c:v>
                </c:pt>
                <c:pt idx="1">
                  <c:v>38384.0</c:v>
                </c:pt>
                <c:pt idx="2">
                  <c:v>38412.0</c:v>
                </c:pt>
                <c:pt idx="3">
                  <c:v>38443.0</c:v>
                </c:pt>
                <c:pt idx="4">
                  <c:v>38473.0</c:v>
                </c:pt>
                <c:pt idx="5">
                  <c:v>38504.0</c:v>
                </c:pt>
                <c:pt idx="6">
                  <c:v>38534.0</c:v>
                </c:pt>
                <c:pt idx="7">
                  <c:v>38565.0</c:v>
                </c:pt>
                <c:pt idx="8">
                  <c:v>38596.0</c:v>
                </c:pt>
                <c:pt idx="9">
                  <c:v>38626.0</c:v>
                </c:pt>
                <c:pt idx="10">
                  <c:v>38657.0</c:v>
                </c:pt>
                <c:pt idx="11">
                  <c:v>38687.0</c:v>
                </c:pt>
                <c:pt idx="12">
                  <c:v>38718.0</c:v>
                </c:pt>
                <c:pt idx="13">
                  <c:v>38749.0</c:v>
                </c:pt>
                <c:pt idx="14">
                  <c:v>38777.0</c:v>
                </c:pt>
                <c:pt idx="15">
                  <c:v>38808.0</c:v>
                </c:pt>
                <c:pt idx="16">
                  <c:v>38838.0</c:v>
                </c:pt>
                <c:pt idx="17">
                  <c:v>38869.0</c:v>
                </c:pt>
                <c:pt idx="18">
                  <c:v>38899.0</c:v>
                </c:pt>
                <c:pt idx="19">
                  <c:v>38930.0</c:v>
                </c:pt>
                <c:pt idx="20">
                  <c:v>38961.0</c:v>
                </c:pt>
                <c:pt idx="21">
                  <c:v>38991.0</c:v>
                </c:pt>
                <c:pt idx="22">
                  <c:v>39022.0</c:v>
                </c:pt>
                <c:pt idx="23">
                  <c:v>39052.0</c:v>
                </c:pt>
                <c:pt idx="24">
                  <c:v>39083.0</c:v>
                </c:pt>
                <c:pt idx="25">
                  <c:v>39114.0</c:v>
                </c:pt>
                <c:pt idx="26">
                  <c:v>39142.0</c:v>
                </c:pt>
                <c:pt idx="27">
                  <c:v>39173.0</c:v>
                </c:pt>
                <c:pt idx="28">
                  <c:v>39203.0</c:v>
                </c:pt>
                <c:pt idx="29">
                  <c:v>39234.0</c:v>
                </c:pt>
                <c:pt idx="30">
                  <c:v>39264.0</c:v>
                </c:pt>
                <c:pt idx="31">
                  <c:v>39295.0</c:v>
                </c:pt>
                <c:pt idx="32">
                  <c:v>39326.0</c:v>
                </c:pt>
                <c:pt idx="33">
                  <c:v>39356.0</c:v>
                </c:pt>
                <c:pt idx="34">
                  <c:v>39387.0</c:v>
                </c:pt>
                <c:pt idx="35">
                  <c:v>39417.0</c:v>
                </c:pt>
                <c:pt idx="36">
                  <c:v>39448.0</c:v>
                </c:pt>
                <c:pt idx="37">
                  <c:v>39479.0</c:v>
                </c:pt>
                <c:pt idx="38">
                  <c:v>39508.0</c:v>
                </c:pt>
                <c:pt idx="39">
                  <c:v>39539.0</c:v>
                </c:pt>
                <c:pt idx="40">
                  <c:v>39569.0</c:v>
                </c:pt>
                <c:pt idx="41">
                  <c:v>39600.0</c:v>
                </c:pt>
                <c:pt idx="42">
                  <c:v>39630.0</c:v>
                </c:pt>
                <c:pt idx="43">
                  <c:v>39661.0</c:v>
                </c:pt>
                <c:pt idx="44">
                  <c:v>39692.0</c:v>
                </c:pt>
                <c:pt idx="45">
                  <c:v>39722.0</c:v>
                </c:pt>
                <c:pt idx="46">
                  <c:v>39753.0</c:v>
                </c:pt>
                <c:pt idx="47">
                  <c:v>39783.0</c:v>
                </c:pt>
                <c:pt idx="48">
                  <c:v>39814.0</c:v>
                </c:pt>
                <c:pt idx="49">
                  <c:v>39845.0</c:v>
                </c:pt>
                <c:pt idx="50">
                  <c:v>39873.0</c:v>
                </c:pt>
                <c:pt idx="51">
                  <c:v>39904.0</c:v>
                </c:pt>
                <c:pt idx="52">
                  <c:v>39934.0</c:v>
                </c:pt>
                <c:pt idx="53">
                  <c:v>39965.0</c:v>
                </c:pt>
                <c:pt idx="54">
                  <c:v>39995.0</c:v>
                </c:pt>
                <c:pt idx="55">
                  <c:v>40026.0</c:v>
                </c:pt>
                <c:pt idx="56">
                  <c:v>40057.0</c:v>
                </c:pt>
                <c:pt idx="57">
                  <c:v>40087.0</c:v>
                </c:pt>
                <c:pt idx="58">
                  <c:v>40118.0</c:v>
                </c:pt>
                <c:pt idx="59">
                  <c:v>40148.0</c:v>
                </c:pt>
                <c:pt idx="60">
                  <c:v>40179.0</c:v>
                </c:pt>
                <c:pt idx="61">
                  <c:v>40210.0</c:v>
                </c:pt>
                <c:pt idx="62">
                  <c:v>40238.0</c:v>
                </c:pt>
                <c:pt idx="63">
                  <c:v>40269.0</c:v>
                </c:pt>
                <c:pt idx="64">
                  <c:v>40299.0</c:v>
                </c:pt>
                <c:pt idx="65">
                  <c:v>40330.0</c:v>
                </c:pt>
                <c:pt idx="66">
                  <c:v>40360.0</c:v>
                </c:pt>
                <c:pt idx="67">
                  <c:v>40391.0</c:v>
                </c:pt>
                <c:pt idx="68">
                  <c:v>40422.0</c:v>
                </c:pt>
                <c:pt idx="69">
                  <c:v>40452.0</c:v>
                </c:pt>
                <c:pt idx="70">
                  <c:v>40483.0</c:v>
                </c:pt>
                <c:pt idx="71">
                  <c:v>40513.0</c:v>
                </c:pt>
                <c:pt idx="72">
                  <c:v>40544.0</c:v>
                </c:pt>
                <c:pt idx="73">
                  <c:v>40575.0</c:v>
                </c:pt>
                <c:pt idx="74">
                  <c:v>40603.0</c:v>
                </c:pt>
                <c:pt idx="75">
                  <c:v>40634.0</c:v>
                </c:pt>
                <c:pt idx="76">
                  <c:v>40664.0</c:v>
                </c:pt>
                <c:pt idx="77">
                  <c:v>40695.0</c:v>
                </c:pt>
                <c:pt idx="78">
                  <c:v>40725.0</c:v>
                </c:pt>
                <c:pt idx="79">
                  <c:v>40756.0</c:v>
                </c:pt>
                <c:pt idx="80">
                  <c:v>40787.0</c:v>
                </c:pt>
                <c:pt idx="81">
                  <c:v>40817.0</c:v>
                </c:pt>
                <c:pt idx="82">
                  <c:v>40848.0</c:v>
                </c:pt>
                <c:pt idx="83">
                  <c:v>40878.0</c:v>
                </c:pt>
                <c:pt idx="84">
                  <c:v>40909.0</c:v>
                </c:pt>
                <c:pt idx="85">
                  <c:v>40940.0</c:v>
                </c:pt>
                <c:pt idx="86">
                  <c:v>40969.0</c:v>
                </c:pt>
                <c:pt idx="87">
                  <c:v>41000.0</c:v>
                </c:pt>
                <c:pt idx="88">
                  <c:v>41030.0</c:v>
                </c:pt>
                <c:pt idx="89">
                  <c:v>41061.0</c:v>
                </c:pt>
                <c:pt idx="90">
                  <c:v>41091.0</c:v>
                </c:pt>
                <c:pt idx="91">
                  <c:v>41122.0</c:v>
                </c:pt>
                <c:pt idx="92">
                  <c:v>41153.0</c:v>
                </c:pt>
                <c:pt idx="93">
                  <c:v>41183.0</c:v>
                </c:pt>
                <c:pt idx="94">
                  <c:v>41214.0</c:v>
                </c:pt>
                <c:pt idx="95">
                  <c:v>41244.0</c:v>
                </c:pt>
                <c:pt idx="96">
                  <c:v>41275.0</c:v>
                </c:pt>
                <c:pt idx="97">
                  <c:v>41306.0</c:v>
                </c:pt>
                <c:pt idx="98">
                  <c:v>41334.0</c:v>
                </c:pt>
                <c:pt idx="99">
                  <c:v>41365.0</c:v>
                </c:pt>
                <c:pt idx="100">
                  <c:v>41395.0</c:v>
                </c:pt>
                <c:pt idx="101">
                  <c:v>41426.0</c:v>
                </c:pt>
                <c:pt idx="102">
                  <c:v>41456.0</c:v>
                </c:pt>
                <c:pt idx="103">
                  <c:v>41487.0</c:v>
                </c:pt>
                <c:pt idx="104">
                  <c:v>41518.0</c:v>
                </c:pt>
                <c:pt idx="105">
                  <c:v>41548.0</c:v>
                </c:pt>
                <c:pt idx="106">
                  <c:v>41579.0</c:v>
                </c:pt>
                <c:pt idx="107">
                  <c:v>41609.0</c:v>
                </c:pt>
                <c:pt idx="108">
                  <c:v>41640.0</c:v>
                </c:pt>
                <c:pt idx="109">
                  <c:v>41671.0</c:v>
                </c:pt>
                <c:pt idx="110">
                  <c:v>41699.0</c:v>
                </c:pt>
                <c:pt idx="111">
                  <c:v>41730.0</c:v>
                </c:pt>
                <c:pt idx="112">
                  <c:v>41760.0</c:v>
                </c:pt>
                <c:pt idx="113">
                  <c:v>41791.0</c:v>
                </c:pt>
                <c:pt idx="114">
                  <c:v>41821.0</c:v>
                </c:pt>
                <c:pt idx="115">
                  <c:v>41852.0</c:v>
                </c:pt>
                <c:pt idx="116">
                  <c:v>41883.0</c:v>
                </c:pt>
                <c:pt idx="117">
                  <c:v>41913.0</c:v>
                </c:pt>
                <c:pt idx="118">
                  <c:v>41944.0</c:v>
                </c:pt>
                <c:pt idx="119">
                  <c:v>41974.0</c:v>
                </c:pt>
                <c:pt idx="120">
                  <c:v>42005.0</c:v>
                </c:pt>
                <c:pt idx="121">
                  <c:v>42036.0</c:v>
                </c:pt>
                <c:pt idx="122">
                  <c:v>42064.0</c:v>
                </c:pt>
                <c:pt idx="123">
                  <c:v>42095.0</c:v>
                </c:pt>
                <c:pt idx="124">
                  <c:v>42125.0</c:v>
                </c:pt>
                <c:pt idx="125">
                  <c:v>42156.0</c:v>
                </c:pt>
                <c:pt idx="126">
                  <c:v>42186.0</c:v>
                </c:pt>
                <c:pt idx="127">
                  <c:v>42217.0</c:v>
                </c:pt>
                <c:pt idx="128">
                  <c:v>42248.0</c:v>
                </c:pt>
                <c:pt idx="129">
                  <c:v>42278.0</c:v>
                </c:pt>
                <c:pt idx="130">
                  <c:v>42309.0</c:v>
                </c:pt>
                <c:pt idx="131">
                  <c:v>42339.0</c:v>
                </c:pt>
              </c:numCache>
            </c:numRef>
          </c:cat>
          <c:val>
            <c:numRef>
              <c:f>BAZA_LIBOR_WIBOR_KURS!$D$2:$D$133</c:f>
              <c:numCache>
                <c:formatCode>0.00%</c:formatCode>
                <c:ptCount val="132"/>
                <c:pt idx="0">
                  <c:v>0.00739</c:v>
                </c:pt>
                <c:pt idx="1">
                  <c:v>0.00752</c:v>
                </c:pt>
                <c:pt idx="2">
                  <c:v>0.00754</c:v>
                </c:pt>
                <c:pt idx="3">
                  <c:v>0.00765</c:v>
                </c:pt>
                <c:pt idx="4">
                  <c:v>0.00755</c:v>
                </c:pt>
                <c:pt idx="5">
                  <c:v>0.00749</c:v>
                </c:pt>
                <c:pt idx="6">
                  <c:v>0.00749</c:v>
                </c:pt>
                <c:pt idx="7">
                  <c:v>0.00759</c:v>
                </c:pt>
                <c:pt idx="8">
                  <c:v>0.00762</c:v>
                </c:pt>
                <c:pt idx="9">
                  <c:v>0.00812</c:v>
                </c:pt>
                <c:pt idx="10">
                  <c:v>0.00953</c:v>
                </c:pt>
                <c:pt idx="11">
                  <c:v>0.01023</c:v>
                </c:pt>
                <c:pt idx="12">
                  <c:v>0.01008</c:v>
                </c:pt>
                <c:pt idx="13">
                  <c:v>0.01089</c:v>
                </c:pt>
                <c:pt idx="14">
                  <c:v>0.01211</c:v>
                </c:pt>
                <c:pt idx="15">
                  <c:v>0.01281</c:v>
                </c:pt>
                <c:pt idx="16">
                  <c:v>0.01406</c:v>
                </c:pt>
                <c:pt idx="17">
                  <c:v>0.01481</c:v>
                </c:pt>
                <c:pt idx="18">
                  <c:v>0.0153</c:v>
                </c:pt>
                <c:pt idx="19">
                  <c:v>0.01611</c:v>
                </c:pt>
                <c:pt idx="20">
                  <c:v>0.01737</c:v>
                </c:pt>
                <c:pt idx="21">
                  <c:v>0.01845</c:v>
                </c:pt>
                <c:pt idx="22">
                  <c:v>0.01901</c:v>
                </c:pt>
                <c:pt idx="23">
                  <c:v>0.02017</c:v>
                </c:pt>
                <c:pt idx="24">
                  <c:v>0.02149</c:v>
                </c:pt>
                <c:pt idx="25">
                  <c:v>0.02212</c:v>
                </c:pt>
                <c:pt idx="26">
                  <c:v>0.02259</c:v>
                </c:pt>
                <c:pt idx="27">
                  <c:v>0.02319</c:v>
                </c:pt>
                <c:pt idx="28">
                  <c:v>0.02411</c:v>
                </c:pt>
                <c:pt idx="29">
                  <c:v>0.02546</c:v>
                </c:pt>
                <c:pt idx="30">
                  <c:v>0.02716</c:v>
                </c:pt>
                <c:pt idx="31">
                  <c:v>0.02796</c:v>
                </c:pt>
                <c:pt idx="32">
                  <c:v>0.02824</c:v>
                </c:pt>
                <c:pt idx="33">
                  <c:v>0.02787</c:v>
                </c:pt>
                <c:pt idx="34">
                  <c:v>0.02751</c:v>
                </c:pt>
                <c:pt idx="35">
                  <c:v>0.02774</c:v>
                </c:pt>
                <c:pt idx="36">
                  <c:v>0.02696</c:v>
                </c:pt>
                <c:pt idx="37">
                  <c:v>0.02745</c:v>
                </c:pt>
                <c:pt idx="38">
                  <c:v>0.02829</c:v>
                </c:pt>
                <c:pt idx="39">
                  <c:v>0.02848</c:v>
                </c:pt>
                <c:pt idx="40">
                  <c:v>0.02782</c:v>
                </c:pt>
                <c:pt idx="41">
                  <c:v>0.02837</c:v>
                </c:pt>
                <c:pt idx="42">
                  <c:v>0.02786</c:v>
                </c:pt>
                <c:pt idx="43">
                  <c:v>0.02748</c:v>
                </c:pt>
                <c:pt idx="44">
                  <c:v>0.02779</c:v>
                </c:pt>
                <c:pt idx="45">
                  <c:v>0.02998</c:v>
                </c:pt>
                <c:pt idx="46">
                  <c:v>0.01967</c:v>
                </c:pt>
                <c:pt idx="47">
                  <c:v>0.00913</c:v>
                </c:pt>
                <c:pt idx="48">
                  <c:v>0.00569</c:v>
                </c:pt>
                <c:pt idx="49">
                  <c:v>0.00506</c:v>
                </c:pt>
                <c:pt idx="50">
                  <c:v>0.00436</c:v>
                </c:pt>
                <c:pt idx="51">
                  <c:v>0.00401</c:v>
                </c:pt>
                <c:pt idx="52">
                  <c:v>0.00402</c:v>
                </c:pt>
                <c:pt idx="53">
                  <c:v>0.00395</c:v>
                </c:pt>
                <c:pt idx="54">
                  <c:v>0.00373</c:v>
                </c:pt>
                <c:pt idx="55">
                  <c:v>0.00343</c:v>
                </c:pt>
                <c:pt idx="56">
                  <c:v>0.00301</c:v>
                </c:pt>
                <c:pt idx="57">
                  <c:v>0.00273</c:v>
                </c:pt>
                <c:pt idx="58">
                  <c:v>0.00255</c:v>
                </c:pt>
                <c:pt idx="59">
                  <c:v>0.00252</c:v>
                </c:pt>
                <c:pt idx="60">
                  <c:v>0.0025</c:v>
                </c:pt>
                <c:pt idx="61">
                  <c:v>0.00249</c:v>
                </c:pt>
                <c:pt idx="62">
                  <c:v>0.00249</c:v>
                </c:pt>
                <c:pt idx="63">
                  <c:v>0.00244</c:v>
                </c:pt>
                <c:pt idx="64">
                  <c:v>0.00194</c:v>
                </c:pt>
                <c:pt idx="65">
                  <c:v>0.00097</c:v>
                </c:pt>
                <c:pt idx="66">
                  <c:v>0.00132</c:v>
                </c:pt>
                <c:pt idx="67">
                  <c:v>0.00164</c:v>
                </c:pt>
                <c:pt idx="68">
                  <c:v>0.00175</c:v>
                </c:pt>
                <c:pt idx="69">
                  <c:v>0.00174</c:v>
                </c:pt>
                <c:pt idx="70">
                  <c:v>0.00169</c:v>
                </c:pt>
                <c:pt idx="71">
                  <c:v>0.0017</c:v>
                </c:pt>
                <c:pt idx="72">
                  <c:v>0.00169</c:v>
                </c:pt>
                <c:pt idx="73">
                  <c:v>0.0017</c:v>
                </c:pt>
                <c:pt idx="74">
                  <c:v>0.00178</c:v>
                </c:pt>
                <c:pt idx="75">
                  <c:v>0.00184</c:v>
                </c:pt>
                <c:pt idx="76">
                  <c:v>0.00179</c:v>
                </c:pt>
                <c:pt idx="77">
                  <c:v>0.00175</c:v>
                </c:pt>
                <c:pt idx="78">
                  <c:v>0.00175</c:v>
                </c:pt>
                <c:pt idx="79">
                  <c:v>0.00058</c:v>
                </c:pt>
                <c:pt idx="80">
                  <c:v>9.0E-5</c:v>
                </c:pt>
                <c:pt idx="81">
                  <c:v>0.00037</c:v>
                </c:pt>
                <c:pt idx="82">
                  <c:v>0.00047</c:v>
                </c:pt>
                <c:pt idx="83">
                  <c:v>0.00052</c:v>
                </c:pt>
                <c:pt idx="84">
                  <c:v>0.0006</c:v>
                </c:pt>
                <c:pt idx="85">
                  <c:v>0.00082</c:v>
                </c:pt>
                <c:pt idx="86">
                  <c:v>0.001</c:v>
                </c:pt>
                <c:pt idx="87">
                  <c:v>0.00112</c:v>
                </c:pt>
                <c:pt idx="88">
                  <c:v>0.00111</c:v>
                </c:pt>
                <c:pt idx="89">
                  <c:v>0.00093</c:v>
                </c:pt>
                <c:pt idx="90">
                  <c:v>0.00073</c:v>
                </c:pt>
                <c:pt idx="91">
                  <c:v>0.00051</c:v>
                </c:pt>
                <c:pt idx="92">
                  <c:v>0.00046</c:v>
                </c:pt>
                <c:pt idx="93">
                  <c:v>0.00037</c:v>
                </c:pt>
                <c:pt idx="94">
                  <c:v>0.00031</c:v>
                </c:pt>
                <c:pt idx="95">
                  <c:v>0.00015</c:v>
                </c:pt>
                <c:pt idx="96">
                  <c:v>0.00017</c:v>
                </c:pt>
                <c:pt idx="97">
                  <c:v>0.00024</c:v>
                </c:pt>
                <c:pt idx="98">
                  <c:v>0.00022</c:v>
                </c:pt>
                <c:pt idx="99">
                  <c:v>0.0002</c:v>
                </c:pt>
                <c:pt idx="100">
                  <c:v>0.00018</c:v>
                </c:pt>
                <c:pt idx="101">
                  <c:v>0.00018</c:v>
                </c:pt>
                <c:pt idx="102">
                  <c:v>0.0002</c:v>
                </c:pt>
                <c:pt idx="103">
                  <c:v>0.00018</c:v>
                </c:pt>
                <c:pt idx="104">
                  <c:v>0.0002</c:v>
                </c:pt>
                <c:pt idx="105">
                  <c:v>0.0002</c:v>
                </c:pt>
                <c:pt idx="106">
                  <c:v>0.0002</c:v>
                </c:pt>
                <c:pt idx="107">
                  <c:v>0.0002</c:v>
                </c:pt>
                <c:pt idx="108">
                  <c:v>0.00022</c:v>
                </c:pt>
                <c:pt idx="109">
                  <c:v>0.00018</c:v>
                </c:pt>
                <c:pt idx="110">
                  <c:v>0.00021</c:v>
                </c:pt>
                <c:pt idx="111">
                  <c:v>0.00017</c:v>
                </c:pt>
                <c:pt idx="112">
                  <c:v>0.00016</c:v>
                </c:pt>
                <c:pt idx="113">
                  <c:v>0.00012</c:v>
                </c:pt>
                <c:pt idx="114">
                  <c:v>0.00013</c:v>
                </c:pt>
                <c:pt idx="115">
                  <c:v>0.00021</c:v>
                </c:pt>
                <c:pt idx="116">
                  <c:v>8.0E-5</c:v>
                </c:pt>
                <c:pt idx="117">
                  <c:v>8.0E-5</c:v>
                </c:pt>
                <c:pt idx="118">
                  <c:v>6.0E-5</c:v>
                </c:pt>
                <c:pt idx="119">
                  <c:v>-0.0002</c:v>
                </c:pt>
                <c:pt idx="120">
                  <c:v>-0.00466</c:v>
                </c:pt>
                <c:pt idx="121">
                  <c:v>-0.00889</c:v>
                </c:pt>
                <c:pt idx="122">
                  <c:v>-0.00802</c:v>
                </c:pt>
                <c:pt idx="123">
                  <c:v>-0.00812</c:v>
                </c:pt>
                <c:pt idx="124">
                  <c:v>-0.00791</c:v>
                </c:pt>
                <c:pt idx="125">
                  <c:v>-0.00782</c:v>
                </c:pt>
                <c:pt idx="126">
                  <c:v>-0.00762</c:v>
                </c:pt>
                <c:pt idx="127">
                  <c:v>-0.00729</c:v>
                </c:pt>
                <c:pt idx="128">
                  <c:v>-0.00729</c:v>
                </c:pt>
                <c:pt idx="129">
                  <c:v>-0.00728</c:v>
                </c:pt>
                <c:pt idx="130">
                  <c:v>-0.00732</c:v>
                </c:pt>
                <c:pt idx="131">
                  <c:v>-0.00732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BAZA_LIBOR_WIBOR_KURS!$E$1</c:f>
              <c:strCache>
                <c:ptCount val="1"/>
                <c:pt idx="0">
                  <c:v>WIBOR_3M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BAZA_LIBOR_WIBOR_KURS!$C$2:$C$133</c:f>
              <c:numCache>
                <c:formatCode>[$-415]mmm\ yy;@</c:formatCode>
                <c:ptCount val="132"/>
                <c:pt idx="0">
                  <c:v>38353.0</c:v>
                </c:pt>
                <c:pt idx="1">
                  <c:v>38384.0</c:v>
                </c:pt>
                <c:pt idx="2">
                  <c:v>38412.0</c:v>
                </c:pt>
                <c:pt idx="3">
                  <c:v>38443.0</c:v>
                </c:pt>
                <c:pt idx="4">
                  <c:v>38473.0</c:v>
                </c:pt>
                <c:pt idx="5">
                  <c:v>38504.0</c:v>
                </c:pt>
                <c:pt idx="6">
                  <c:v>38534.0</c:v>
                </c:pt>
                <c:pt idx="7">
                  <c:v>38565.0</c:v>
                </c:pt>
                <c:pt idx="8">
                  <c:v>38596.0</c:v>
                </c:pt>
                <c:pt idx="9">
                  <c:v>38626.0</c:v>
                </c:pt>
                <c:pt idx="10">
                  <c:v>38657.0</c:v>
                </c:pt>
                <c:pt idx="11">
                  <c:v>38687.0</c:v>
                </c:pt>
                <c:pt idx="12">
                  <c:v>38718.0</c:v>
                </c:pt>
                <c:pt idx="13">
                  <c:v>38749.0</c:v>
                </c:pt>
                <c:pt idx="14">
                  <c:v>38777.0</c:v>
                </c:pt>
                <c:pt idx="15">
                  <c:v>38808.0</c:v>
                </c:pt>
                <c:pt idx="16">
                  <c:v>38838.0</c:v>
                </c:pt>
                <c:pt idx="17">
                  <c:v>38869.0</c:v>
                </c:pt>
                <c:pt idx="18">
                  <c:v>38899.0</c:v>
                </c:pt>
                <c:pt idx="19">
                  <c:v>38930.0</c:v>
                </c:pt>
                <c:pt idx="20">
                  <c:v>38961.0</c:v>
                </c:pt>
                <c:pt idx="21">
                  <c:v>38991.0</c:v>
                </c:pt>
                <c:pt idx="22">
                  <c:v>39022.0</c:v>
                </c:pt>
                <c:pt idx="23">
                  <c:v>39052.0</c:v>
                </c:pt>
                <c:pt idx="24">
                  <c:v>39083.0</c:v>
                </c:pt>
                <c:pt idx="25">
                  <c:v>39114.0</c:v>
                </c:pt>
                <c:pt idx="26">
                  <c:v>39142.0</c:v>
                </c:pt>
                <c:pt idx="27">
                  <c:v>39173.0</c:v>
                </c:pt>
                <c:pt idx="28">
                  <c:v>39203.0</c:v>
                </c:pt>
                <c:pt idx="29">
                  <c:v>39234.0</c:v>
                </c:pt>
                <c:pt idx="30">
                  <c:v>39264.0</c:v>
                </c:pt>
                <c:pt idx="31">
                  <c:v>39295.0</c:v>
                </c:pt>
                <c:pt idx="32">
                  <c:v>39326.0</c:v>
                </c:pt>
                <c:pt idx="33">
                  <c:v>39356.0</c:v>
                </c:pt>
                <c:pt idx="34">
                  <c:v>39387.0</c:v>
                </c:pt>
                <c:pt idx="35">
                  <c:v>39417.0</c:v>
                </c:pt>
                <c:pt idx="36">
                  <c:v>39448.0</c:v>
                </c:pt>
                <c:pt idx="37">
                  <c:v>39479.0</c:v>
                </c:pt>
                <c:pt idx="38">
                  <c:v>39508.0</c:v>
                </c:pt>
                <c:pt idx="39">
                  <c:v>39539.0</c:v>
                </c:pt>
                <c:pt idx="40">
                  <c:v>39569.0</c:v>
                </c:pt>
                <c:pt idx="41">
                  <c:v>39600.0</c:v>
                </c:pt>
                <c:pt idx="42">
                  <c:v>39630.0</c:v>
                </c:pt>
                <c:pt idx="43">
                  <c:v>39661.0</c:v>
                </c:pt>
                <c:pt idx="44">
                  <c:v>39692.0</c:v>
                </c:pt>
                <c:pt idx="45">
                  <c:v>39722.0</c:v>
                </c:pt>
                <c:pt idx="46">
                  <c:v>39753.0</c:v>
                </c:pt>
                <c:pt idx="47">
                  <c:v>39783.0</c:v>
                </c:pt>
                <c:pt idx="48">
                  <c:v>39814.0</c:v>
                </c:pt>
                <c:pt idx="49">
                  <c:v>39845.0</c:v>
                </c:pt>
                <c:pt idx="50">
                  <c:v>39873.0</c:v>
                </c:pt>
                <c:pt idx="51">
                  <c:v>39904.0</c:v>
                </c:pt>
                <c:pt idx="52">
                  <c:v>39934.0</c:v>
                </c:pt>
                <c:pt idx="53">
                  <c:v>39965.0</c:v>
                </c:pt>
                <c:pt idx="54">
                  <c:v>39995.0</c:v>
                </c:pt>
                <c:pt idx="55">
                  <c:v>40026.0</c:v>
                </c:pt>
                <c:pt idx="56">
                  <c:v>40057.0</c:v>
                </c:pt>
                <c:pt idx="57">
                  <c:v>40087.0</c:v>
                </c:pt>
                <c:pt idx="58">
                  <c:v>40118.0</c:v>
                </c:pt>
                <c:pt idx="59">
                  <c:v>40148.0</c:v>
                </c:pt>
                <c:pt idx="60">
                  <c:v>40179.0</c:v>
                </c:pt>
                <c:pt idx="61">
                  <c:v>40210.0</c:v>
                </c:pt>
                <c:pt idx="62">
                  <c:v>40238.0</c:v>
                </c:pt>
                <c:pt idx="63">
                  <c:v>40269.0</c:v>
                </c:pt>
                <c:pt idx="64">
                  <c:v>40299.0</c:v>
                </c:pt>
                <c:pt idx="65">
                  <c:v>40330.0</c:v>
                </c:pt>
                <c:pt idx="66">
                  <c:v>40360.0</c:v>
                </c:pt>
                <c:pt idx="67">
                  <c:v>40391.0</c:v>
                </c:pt>
                <c:pt idx="68">
                  <c:v>40422.0</c:v>
                </c:pt>
                <c:pt idx="69">
                  <c:v>40452.0</c:v>
                </c:pt>
                <c:pt idx="70">
                  <c:v>40483.0</c:v>
                </c:pt>
                <c:pt idx="71">
                  <c:v>40513.0</c:v>
                </c:pt>
                <c:pt idx="72">
                  <c:v>40544.0</c:v>
                </c:pt>
                <c:pt idx="73">
                  <c:v>40575.0</c:v>
                </c:pt>
                <c:pt idx="74">
                  <c:v>40603.0</c:v>
                </c:pt>
                <c:pt idx="75">
                  <c:v>40634.0</c:v>
                </c:pt>
                <c:pt idx="76">
                  <c:v>40664.0</c:v>
                </c:pt>
                <c:pt idx="77">
                  <c:v>40695.0</c:v>
                </c:pt>
                <c:pt idx="78">
                  <c:v>40725.0</c:v>
                </c:pt>
                <c:pt idx="79">
                  <c:v>40756.0</c:v>
                </c:pt>
                <c:pt idx="80">
                  <c:v>40787.0</c:v>
                </c:pt>
                <c:pt idx="81">
                  <c:v>40817.0</c:v>
                </c:pt>
                <c:pt idx="82">
                  <c:v>40848.0</c:v>
                </c:pt>
                <c:pt idx="83">
                  <c:v>40878.0</c:v>
                </c:pt>
                <c:pt idx="84">
                  <c:v>40909.0</c:v>
                </c:pt>
                <c:pt idx="85">
                  <c:v>40940.0</c:v>
                </c:pt>
                <c:pt idx="86">
                  <c:v>40969.0</c:v>
                </c:pt>
                <c:pt idx="87">
                  <c:v>41000.0</c:v>
                </c:pt>
                <c:pt idx="88">
                  <c:v>41030.0</c:v>
                </c:pt>
                <c:pt idx="89">
                  <c:v>41061.0</c:v>
                </c:pt>
                <c:pt idx="90">
                  <c:v>41091.0</c:v>
                </c:pt>
                <c:pt idx="91">
                  <c:v>41122.0</c:v>
                </c:pt>
                <c:pt idx="92">
                  <c:v>41153.0</c:v>
                </c:pt>
                <c:pt idx="93">
                  <c:v>41183.0</c:v>
                </c:pt>
                <c:pt idx="94">
                  <c:v>41214.0</c:v>
                </c:pt>
                <c:pt idx="95">
                  <c:v>41244.0</c:v>
                </c:pt>
                <c:pt idx="96">
                  <c:v>41275.0</c:v>
                </c:pt>
                <c:pt idx="97">
                  <c:v>41306.0</c:v>
                </c:pt>
                <c:pt idx="98">
                  <c:v>41334.0</c:v>
                </c:pt>
                <c:pt idx="99">
                  <c:v>41365.0</c:v>
                </c:pt>
                <c:pt idx="100">
                  <c:v>41395.0</c:v>
                </c:pt>
                <c:pt idx="101">
                  <c:v>41426.0</c:v>
                </c:pt>
                <c:pt idx="102">
                  <c:v>41456.0</c:v>
                </c:pt>
                <c:pt idx="103">
                  <c:v>41487.0</c:v>
                </c:pt>
                <c:pt idx="104">
                  <c:v>41518.0</c:v>
                </c:pt>
                <c:pt idx="105">
                  <c:v>41548.0</c:v>
                </c:pt>
                <c:pt idx="106">
                  <c:v>41579.0</c:v>
                </c:pt>
                <c:pt idx="107">
                  <c:v>41609.0</c:v>
                </c:pt>
                <c:pt idx="108">
                  <c:v>41640.0</c:v>
                </c:pt>
                <c:pt idx="109">
                  <c:v>41671.0</c:v>
                </c:pt>
                <c:pt idx="110">
                  <c:v>41699.0</c:v>
                </c:pt>
                <c:pt idx="111">
                  <c:v>41730.0</c:v>
                </c:pt>
                <c:pt idx="112">
                  <c:v>41760.0</c:v>
                </c:pt>
                <c:pt idx="113">
                  <c:v>41791.0</c:v>
                </c:pt>
                <c:pt idx="114">
                  <c:v>41821.0</c:v>
                </c:pt>
                <c:pt idx="115">
                  <c:v>41852.0</c:v>
                </c:pt>
                <c:pt idx="116">
                  <c:v>41883.0</c:v>
                </c:pt>
                <c:pt idx="117">
                  <c:v>41913.0</c:v>
                </c:pt>
                <c:pt idx="118">
                  <c:v>41944.0</c:v>
                </c:pt>
                <c:pt idx="119">
                  <c:v>41974.0</c:v>
                </c:pt>
                <c:pt idx="120">
                  <c:v>42005.0</c:v>
                </c:pt>
                <c:pt idx="121">
                  <c:v>42036.0</c:v>
                </c:pt>
                <c:pt idx="122">
                  <c:v>42064.0</c:v>
                </c:pt>
                <c:pt idx="123">
                  <c:v>42095.0</c:v>
                </c:pt>
                <c:pt idx="124">
                  <c:v>42125.0</c:v>
                </c:pt>
                <c:pt idx="125">
                  <c:v>42156.0</c:v>
                </c:pt>
                <c:pt idx="126">
                  <c:v>42186.0</c:v>
                </c:pt>
                <c:pt idx="127">
                  <c:v>42217.0</c:v>
                </c:pt>
                <c:pt idx="128">
                  <c:v>42248.0</c:v>
                </c:pt>
                <c:pt idx="129">
                  <c:v>42278.0</c:v>
                </c:pt>
                <c:pt idx="130">
                  <c:v>42309.0</c:v>
                </c:pt>
                <c:pt idx="131">
                  <c:v>42339.0</c:v>
                </c:pt>
              </c:numCache>
            </c:numRef>
          </c:cat>
          <c:val>
            <c:numRef>
              <c:f>BAZA_LIBOR_WIBOR_KURS!$E$2:$E$133</c:f>
              <c:numCache>
                <c:formatCode>0.00%</c:formatCode>
                <c:ptCount val="132"/>
                <c:pt idx="0">
                  <c:v>0.0663142857142857</c:v>
                </c:pt>
                <c:pt idx="1">
                  <c:v>0.06541</c:v>
                </c:pt>
                <c:pt idx="2">
                  <c:v>0.0615454545454545</c:v>
                </c:pt>
                <c:pt idx="3">
                  <c:v>0.057765</c:v>
                </c:pt>
                <c:pt idx="4">
                  <c:v>0.054815</c:v>
                </c:pt>
                <c:pt idx="5">
                  <c:v>0.0521818181818182</c:v>
                </c:pt>
                <c:pt idx="6">
                  <c:v>0.0468095238095238</c:v>
                </c:pt>
                <c:pt idx="7">
                  <c:v>0.0467409090909091</c:v>
                </c:pt>
                <c:pt idx="8">
                  <c:v>0.0451318181818182</c:v>
                </c:pt>
                <c:pt idx="9">
                  <c:v>0.045452380952381</c:v>
                </c:pt>
                <c:pt idx="10">
                  <c:v>0.046385</c:v>
                </c:pt>
                <c:pt idx="11">
                  <c:v>0.0461666666666667</c:v>
                </c:pt>
                <c:pt idx="12">
                  <c:v>0.0448636363636364</c:v>
                </c:pt>
                <c:pt idx="13">
                  <c:v>0.042615</c:v>
                </c:pt>
                <c:pt idx="14">
                  <c:v>0.0412130434782609</c:v>
                </c:pt>
                <c:pt idx="15">
                  <c:v>0.0414</c:v>
                </c:pt>
                <c:pt idx="16">
                  <c:v>0.0415380952380952</c:v>
                </c:pt>
                <c:pt idx="17">
                  <c:v>0.041747619047619</c:v>
                </c:pt>
                <c:pt idx="18">
                  <c:v>0.0419333333333333</c:v>
                </c:pt>
                <c:pt idx="19">
                  <c:v>0.0419409090909091</c:v>
                </c:pt>
                <c:pt idx="20">
                  <c:v>0.0420904761904762</c:v>
                </c:pt>
                <c:pt idx="21">
                  <c:v>0.0421681818181818</c:v>
                </c:pt>
                <c:pt idx="22">
                  <c:v>0.0419714285714286</c:v>
                </c:pt>
                <c:pt idx="23">
                  <c:v>0.0419947368421053</c:v>
                </c:pt>
                <c:pt idx="24">
                  <c:v>0.0419727272727273</c:v>
                </c:pt>
                <c:pt idx="25">
                  <c:v>0.04198</c:v>
                </c:pt>
                <c:pt idx="26">
                  <c:v>0.0421727272727273</c:v>
                </c:pt>
                <c:pt idx="27">
                  <c:v>0.043165</c:v>
                </c:pt>
                <c:pt idx="28">
                  <c:v>0.0443904761904762</c:v>
                </c:pt>
                <c:pt idx="29">
                  <c:v>0.04515</c:v>
                </c:pt>
                <c:pt idx="30">
                  <c:v>0.0478045454545455</c:v>
                </c:pt>
                <c:pt idx="31">
                  <c:v>0.0490863636363636</c:v>
                </c:pt>
                <c:pt idx="32">
                  <c:v>0.05091</c:v>
                </c:pt>
                <c:pt idx="33">
                  <c:v>0.0512869565217391</c:v>
                </c:pt>
                <c:pt idx="34">
                  <c:v>0.0536380952380952</c:v>
                </c:pt>
                <c:pt idx="35">
                  <c:v>0.0566684210526316</c:v>
                </c:pt>
                <c:pt idx="36">
                  <c:v>0.0564272727272727</c:v>
                </c:pt>
                <c:pt idx="37">
                  <c:v>0.0574285714285714</c:v>
                </c:pt>
                <c:pt idx="38">
                  <c:v>0.060265</c:v>
                </c:pt>
                <c:pt idx="39">
                  <c:v>0.0629136363636363</c:v>
                </c:pt>
                <c:pt idx="40">
                  <c:v>0.064145</c:v>
                </c:pt>
                <c:pt idx="41">
                  <c:v>0.0657571428571428</c:v>
                </c:pt>
                <c:pt idx="42">
                  <c:v>0.0662</c:v>
                </c:pt>
                <c:pt idx="43">
                  <c:v>0.06521</c:v>
                </c:pt>
                <c:pt idx="44">
                  <c:v>0.0655818181818182</c:v>
                </c:pt>
                <c:pt idx="45">
                  <c:v>0.0679695652173913</c:v>
                </c:pt>
                <c:pt idx="46">
                  <c:v>0.0673947368421052</c:v>
                </c:pt>
                <c:pt idx="47">
                  <c:v>0.0637857142857143</c:v>
                </c:pt>
                <c:pt idx="48">
                  <c:v>0.0550619047619047</c:v>
                </c:pt>
                <c:pt idx="49">
                  <c:v>0.046875</c:v>
                </c:pt>
                <c:pt idx="50">
                  <c:v>0.0429909090909091</c:v>
                </c:pt>
                <c:pt idx="51">
                  <c:v>0.042047619047619</c:v>
                </c:pt>
                <c:pt idx="52">
                  <c:v>0.045155</c:v>
                </c:pt>
                <c:pt idx="53">
                  <c:v>0.0459809523809524</c:v>
                </c:pt>
                <c:pt idx="54">
                  <c:v>0.0425826086956522</c:v>
                </c:pt>
                <c:pt idx="55">
                  <c:v>0.0415904761904762</c:v>
                </c:pt>
                <c:pt idx="56">
                  <c:v>0.0417727272727272</c:v>
                </c:pt>
                <c:pt idx="57">
                  <c:v>0.0418363636363636</c:v>
                </c:pt>
                <c:pt idx="58">
                  <c:v>0.041915</c:v>
                </c:pt>
                <c:pt idx="59">
                  <c:v>0.0423227272727273</c:v>
                </c:pt>
                <c:pt idx="60">
                  <c:v>0.04237</c:v>
                </c:pt>
                <c:pt idx="61">
                  <c:v>0.041725</c:v>
                </c:pt>
                <c:pt idx="62">
                  <c:v>0.0412913043478261</c:v>
                </c:pt>
                <c:pt idx="63">
                  <c:v>0.0392190476190476</c:v>
                </c:pt>
                <c:pt idx="64">
                  <c:v>0.03854</c:v>
                </c:pt>
                <c:pt idx="65">
                  <c:v>0.0385523809523809</c:v>
                </c:pt>
                <c:pt idx="66">
                  <c:v>0.0383545454545455</c:v>
                </c:pt>
                <c:pt idx="67">
                  <c:v>0.0381227272727273</c:v>
                </c:pt>
                <c:pt idx="68">
                  <c:v>0.0382136363636364</c:v>
                </c:pt>
                <c:pt idx="69">
                  <c:v>0.0383238095238095</c:v>
                </c:pt>
                <c:pt idx="70">
                  <c:v>0.03855</c:v>
                </c:pt>
                <c:pt idx="71">
                  <c:v>0.0391521739130435</c:v>
                </c:pt>
                <c:pt idx="72">
                  <c:v>0.040105</c:v>
                </c:pt>
                <c:pt idx="73">
                  <c:v>0.04114</c:v>
                </c:pt>
                <c:pt idx="74">
                  <c:v>0.0417869565217391</c:v>
                </c:pt>
                <c:pt idx="75">
                  <c:v>0.042705</c:v>
                </c:pt>
                <c:pt idx="76">
                  <c:v>0.044</c:v>
                </c:pt>
                <c:pt idx="77">
                  <c:v>0.0461095238095238</c:v>
                </c:pt>
                <c:pt idx="78">
                  <c:v>0.0470095238095238</c:v>
                </c:pt>
                <c:pt idx="79">
                  <c:v>0.0471636363636364</c:v>
                </c:pt>
                <c:pt idx="80">
                  <c:v>0.0474590909090909</c:v>
                </c:pt>
                <c:pt idx="81">
                  <c:v>0.0480238095238095</c:v>
                </c:pt>
                <c:pt idx="82">
                  <c:v>0.049395</c:v>
                </c:pt>
                <c:pt idx="83">
                  <c:v>0.0498238095238095</c:v>
                </c:pt>
                <c:pt idx="84">
                  <c:v>0.0498571428571428</c:v>
                </c:pt>
                <c:pt idx="85">
                  <c:v>0.049747619047619</c:v>
                </c:pt>
                <c:pt idx="86">
                  <c:v>0.0494772727272727</c:v>
                </c:pt>
                <c:pt idx="87">
                  <c:v>0.049435</c:v>
                </c:pt>
                <c:pt idx="88">
                  <c:v>0.0504714285714285</c:v>
                </c:pt>
                <c:pt idx="89">
                  <c:v>0.0512</c:v>
                </c:pt>
                <c:pt idx="90">
                  <c:v>0.0512681818181818</c:v>
                </c:pt>
                <c:pt idx="91">
                  <c:v>0.0510181818181818</c:v>
                </c:pt>
                <c:pt idx="92">
                  <c:v>0.04951</c:v>
                </c:pt>
                <c:pt idx="93">
                  <c:v>0.0482304347826087</c:v>
                </c:pt>
                <c:pt idx="94">
                  <c:v>0.0461952380952381</c:v>
                </c:pt>
                <c:pt idx="95">
                  <c:v>0.042578947368421</c:v>
                </c:pt>
                <c:pt idx="96">
                  <c:v>0.0402954545454545</c:v>
                </c:pt>
                <c:pt idx="97">
                  <c:v>0.038047619047619</c:v>
                </c:pt>
                <c:pt idx="98">
                  <c:v>0.034752380952381</c:v>
                </c:pt>
                <c:pt idx="99">
                  <c:v>0.0328523809523809</c:v>
                </c:pt>
                <c:pt idx="100">
                  <c:v>0.02863</c:v>
                </c:pt>
                <c:pt idx="101">
                  <c:v>0.027445</c:v>
                </c:pt>
                <c:pt idx="102">
                  <c:v>0.0269739130434783</c:v>
                </c:pt>
                <c:pt idx="103">
                  <c:v>0.0270142857142857</c:v>
                </c:pt>
                <c:pt idx="104">
                  <c:v>0.0269095238095238</c:v>
                </c:pt>
                <c:pt idx="105">
                  <c:v>0.0267086956521739</c:v>
                </c:pt>
                <c:pt idx="106">
                  <c:v>0.0265368421052632</c:v>
                </c:pt>
                <c:pt idx="107">
                  <c:v>0.02671</c:v>
                </c:pt>
                <c:pt idx="108">
                  <c:v>0.0270047619047619</c:v>
                </c:pt>
                <c:pt idx="109">
                  <c:v>0.0271</c:v>
                </c:pt>
                <c:pt idx="110">
                  <c:v>0.0271</c:v>
                </c:pt>
                <c:pt idx="111">
                  <c:v>0.0271904761904762</c:v>
                </c:pt>
                <c:pt idx="112">
                  <c:v>0.0272</c:v>
                </c:pt>
                <c:pt idx="113">
                  <c:v>0.02688</c:v>
                </c:pt>
                <c:pt idx="114">
                  <c:v>0.0267695652173913</c:v>
                </c:pt>
                <c:pt idx="115">
                  <c:v>0.02649</c:v>
                </c:pt>
                <c:pt idx="116">
                  <c:v>0.0244818181818182</c:v>
                </c:pt>
                <c:pt idx="117">
                  <c:v>0.0207260869565217</c:v>
                </c:pt>
                <c:pt idx="118">
                  <c:v>0.0203368421052632</c:v>
                </c:pt>
                <c:pt idx="119">
                  <c:v>0.0206</c:v>
                </c:pt>
                <c:pt idx="120">
                  <c:v>0.020305</c:v>
                </c:pt>
                <c:pt idx="121">
                  <c:v>0.01917</c:v>
                </c:pt>
                <c:pt idx="122">
                  <c:v>0.0167181818181818</c:v>
                </c:pt>
                <c:pt idx="123">
                  <c:v>0.0165</c:v>
                </c:pt>
                <c:pt idx="124">
                  <c:v>0.0167</c:v>
                </c:pt>
                <c:pt idx="125">
                  <c:v>0.017047619047619</c:v>
                </c:pt>
                <c:pt idx="126">
                  <c:v>0.0172</c:v>
                </c:pt>
                <c:pt idx="127">
                  <c:v>0.0172</c:v>
                </c:pt>
                <c:pt idx="128">
                  <c:v>0.0172136363636364</c:v>
                </c:pt>
                <c:pt idx="129">
                  <c:v>0.0173</c:v>
                </c:pt>
                <c:pt idx="130">
                  <c:v>0.0173</c:v>
                </c:pt>
                <c:pt idx="131">
                  <c:v>0.0173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525128"/>
        <c:axId val="2074090680"/>
      </c:lineChart>
      <c:dateAx>
        <c:axId val="2038133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5]mmm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79572808"/>
        <c:crosses val="autoZero"/>
        <c:auto val="1"/>
        <c:lblOffset val="100"/>
        <c:baseTimeUnit val="months"/>
      </c:dateAx>
      <c:valAx>
        <c:axId val="2079572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 ##0.00\ &quot;zł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38133016"/>
        <c:crosses val="autoZero"/>
        <c:crossBetween val="between"/>
      </c:valAx>
      <c:valAx>
        <c:axId val="207409068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79525128"/>
        <c:crosses val="max"/>
        <c:crossBetween val="between"/>
      </c:valAx>
      <c:dateAx>
        <c:axId val="2079525128"/>
        <c:scaling>
          <c:orientation val="minMax"/>
        </c:scaling>
        <c:delete val="1"/>
        <c:axPos val="b"/>
        <c:numFmt formatCode="[$-415]mmm\ yy;@" sourceLinked="1"/>
        <c:majorTickMark val="out"/>
        <c:minorTickMark val="none"/>
        <c:tickLblPos val="nextTo"/>
        <c:crossAx val="2074090680"/>
        <c:crosses val="autoZero"/>
        <c:auto val="1"/>
        <c:lblOffset val="100"/>
        <c:baseTimeUnit val="months"/>
        <c:majorUnit val="1.0"/>
        <c:minorUnit val="1.0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45870721855971"/>
          <c:y val="0.0281516721322634"/>
          <c:w val="0.462387264883029"/>
          <c:h val="0.09889184925163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Koszt spłaty kredytu na 300.000 zł, udzielonego na 360 miesięcy z marżą</a:t>
            </a:r>
            <a:r>
              <a:rPr lang="pl-PL" baseline="0"/>
              <a:t> 2%</a:t>
            </a:r>
          </a:p>
          <a:p>
            <a:pPr>
              <a:defRPr/>
            </a:pPr>
            <a:r>
              <a:rPr lang="pl-PL" baseline="0"/>
              <a:t>w zależności od daty udzielenia</a:t>
            </a:r>
            <a:endParaRPr lang="pl-PL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0850039675273149"/>
          <c:y val="0.0177777777777778"/>
          <c:w val="0.865718248949451"/>
          <c:h val="0.835008923884514"/>
        </c:manualLayout>
      </c:layout>
      <c:lineChart>
        <c:grouping val="standard"/>
        <c:varyColors val="0"/>
        <c:ser>
          <c:idx val="9"/>
          <c:order val="0"/>
          <c:tx>
            <c:strRef>
              <c:f>zestawienie!$B$13</c:f>
              <c:strCache>
                <c:ptCount val="1"/>
                <c:pt idx="0">
                  <c:v>kredyt frankowy na obecnych warunkach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zestawienie!$C$3:$V$3</c:f>
              <c:numCache>
                <c:formatCode>mmm\-yy</c:formatCode>
                <c:ptCount val="20"/>
                <c:pt idx="0">
                  <c:v>38353.0</c:v>
                </c:pt>
                <c:pt idx="1">
                  <c:v>38443.0</c:v>
                </c:pt>
                <c:pt idx="2" formatCode="[$-415]mmm\ yy;@">
                  <c:v>38534.0</c:v>
                </c:pt>
                <c:pt idx="3" formatCode="[$-415]mmm\ yy;@">
                  <c:v>38626.0</c:v>
                </c:pt>
                <c:pt idx="4" formatCode="[$-415]mmm\ yy;@">
                  <c:v>38718.0</c:v>
                </c:pt>
                <c:pt idx="5" formatCode="[$-415]mmm\ yy;@">
                  <c:v>38808.0</c:v>
                </c:pt>
                <c:pt idx="6" formatCode="[$-415]mmm\ yy;@">
                  <c:v>38899.0</c:v>
                </c:pt>
                <c:pt idx="7" formatCode="[$-415]mmm\ yy;@">
                  <c:v>38991.0</c:v>
                </c:pt>
                <c:pt idx="8" formatCode="[$-415]mmm\ yy;@">
                  <c:v>39083.0</c:v>
                </c:pt>
                <c:pt idx="9" formatCode="[$-415]mmm\ yy;@">
                  <c:v>39173.0</c:v>
                </c:pt>
                <c:pt idx="10" formatCode="[$-415]mmm\ yy;@">
                  <c:v>39264.0</c:v>
                </c:pt>
                <c:pt idx="11" formatCode="[$-415]mmm\ yy;@">
                  <c:v>39356.0</c:v>
                </c:pt>
                <c:pt idx="12" formatCode="[$-415]mmm\ yy;@">
                  <c:v>39448.0</c:v>
                </c:pt>
                <c:pt idx="13" formatCode="[$-415]mmm\ yy;@">
                  <c:v>39539.0</c:v>
                </c:pt>
                <c:pt idx="14" formatCode="[$-415]mmm\ yy;@">
                  <c:v>39630.0</c:v>
                </c:pt>
                <c:pt idx="15" formatCode="[$-415]mmm\ yy;@">
                  <c:v>39722.0</c:v>
                </c:pt>
                <c:pt idx="16" formatCode="[$-415]mmm\ yy;@">
                  <c:v>39814.0</c:v>
                </c:pt>
                <c:pt idx="17" formatCode="[$-415]mmm\ yy;@">
                  <c:v>39904.0</c:v>
                </c:pt>
                <c:pt idx="18" formatCode="[$-415]mmm\ yy;@">
                  <c:v>39995.0</c:v>
                </c:pt>
                <c:pt idx="19" formatCode="[$-415]mmm\ yy;@">
                  <c:v>40087.0</c:v>
                </c:pt>
              </c:numCache>
            </c:numRef>
          </c:cat>
          <c:val>
            <c:numRef>
              <c:f>zestawienie!$C$13:$V$13</c:f>
              <c:numCache>
                <c:formatCode>#\ ##0.00\ "zł"</c:formatCode>
                <c:ptCount val="20"/>
                <c:pt idx="0">
                  <c:v>242797.6698583588</c:v>
                </c:pt>
                <c:pt idx="1">
                  <c:v>233667.5517824652</c:v>
                </c:pt>
                <c:pt idx="2">
                  <c:v>245239.525438823</c:v>
                </c:pt>
                <c:pt idx="3">
                  <c:v>267248.2404922275</c:v>
                </c:pt>
                <c:pt idx="4">
                  <c:v>282400.9069378325</c:v>
                </c:pt>
                <c:pt idx="5">
                  <c:v>277562.3962867156</c:v>
                </c:pt>
                <c:pt idx="6">
                  <c:v>263889.5803101728</c:v>
                </c:pt>
                <c:pt idx="7">
                  <c:v>284840.6127508503</c:v>
                </c:pt>
                <c:pt idx="8">
                  <c:v>297627.9099891552</c:v>
                </c:pt>
                <c:pt idx="9">
                  <c:v>314405.680647755</c:v>
                </c:pt>
                <c:pt idx="10">
                  <c:v>329052.983734563</c:v>
                </c:pt>
                <c:pt idx="11">
                  <c:v>343427.6739908814</c:v>
                </c:pt>
                <c:pt idx="12">
                  <c:v>339855.6648484429</c:v>
                </c:pt>
                <c:pt idx="13">
                  <c:v>359027.8752913574</c:v>
                </c:pt>
                <c:pt idx="14">
                  <c:v>405302.8551588879</c:v>
                </c:pt>
                <c:pt idx="15">
                  <c:v>302148.7053271184</c:v>
                </c:pt>
                <c:pt idx="16">
                  <c:v>201895.3343397544</c:v>
                </c:pt>
                <c:pt idx="17">
                  <c:v>184979.3301252797</c:v>
                </c:pt>
                <c:pt idx="18">
                  <c:v>201346.9450982107</c:v>
                </c:pt>
                <c:pt idx="19">
                  <c:v>210072.577274564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zestawienie!$B$14</c:f>
              <c:strCache>
                <c:ptCount val="1"/>
                <c:pt idx="0">
                  <c:v>kredyt frankowy po restrukturyzacji</c:v>
                </c:pt>
              </c:strCache>
            </c:strRef>
          </c:tx>
          <c:marker>
            <c:symbol val="none"/>
          </c:marker>
          <c:cat>
            <c:numRef>
              <c:f>zestawienie!$C$3:$V$3</c:f>
              <c:numCache>
                <c:formatCode>mmm\-yy</c:formatCode>
                <c:ptCount val="20"/>
                <c:pt idx="0">
                  <c:v>38353.0</c:v>
                </c:pt>
                <c:pt idx="1">
                  <c:v>38443.0</c:v>
                </c:pt>
                <c:pt idx="2" formatCode="[$-415]mmm\ yy;@">
                  <c:v>38534.0</c:v>
                </c:pt>
                <c:pt idx="3" formatCode="[$-415]mmm\ yy;@">
                  <c:v>38626.0</c:v>
                </c:pt>
                <c:pt idx="4" formatCode="[$-415]mmm\ yy;@">
                  <c:v>38718.0</c:v>
                </c:pt>
                <c:pt idx="5" formatCode="[$-415]mmm\ yy;@">
                  <c:v>38808.0</c:v>
                </c:pt>
                <c:pt idx="6" formatCode="[$-415]mmm\ yy;@">
                  <c:v>38899.0</c:v>
                </c:pt>
                <c:pt idx="7" formatCode="[$-415]mmm\ yy;@">
                  <c:v>38991.0</c:v>
                </c:pt>
                <c:pt idx="8" formatCode="[$-415]mmm\ yy;@">
                  <c:v>39083.0</c:v>
                </c:pt>
                <c:pt idx="9" formatCode="[$-415]mmm\ yy;@">
                  <c:v>39173.0</c:v>
                </c:pt>
                <c:pt idx="10" formatCode="[$-415]mmm\ yy;@">
                  <c:v>39264.0</c:v>
                </c:pt>
                <c:pt idx="11" formatCode="[$-415]mmm\ yy;@">
                  <c:v>39356.0</c:v>
                </c:pt>
                <c:pt idx="12" formatCode="[$-415]mmm\ yy;@">
                  <c:v>39448.0</c:v>
                </c:pt>
                <c:pt idx="13" formatCode="[$-415]mmm\ yy;@">
                  <c:v>39539.0</c:v>
                </c:pt>
                <c:pt idx="14" formatCode="[$-415]mmm\ yy;@">
                  <c:v>39630.0</c:v>
                </c:pt>
                <c:pt idx="15" formatCode="[$-415]mmm\ yy;@">
                  <c:v>39722.0</c:v>
                </c:pt>
                <c:pt idx="16" formatCode="[$-415]mmm\ yy;@">
                  <c:v>39814.0</c:v>
                </c:pt>
                <c:pt idx="17" formatCode="[$-415]mmm\ yy;@">
                  <c:v>39904.0</c:v>
                </c:pt>
                <c:pt idx="18" formatCode="[$-415]mmm\ yy;@">
                  <c:v>39995.0</c:v>
                </c:pt>
                <c:pt idx="19" formatCode="[$-415]mmm\ yy;@">
                  <c:v>40087.0</c:v>
                </c:pt>
              </c:numCache>
            </c:numRef>
          </c:cat>
          <c:val>
            <c:numRef>
              <c:f>zestawienie!$C$14:$V$14</c:f>
              <c:numCache>
                <c:formatCode>#\ ##0.00\ "zł"</c:formatCode>
                <c:ptCount val="20"/>
                <c:pt idx="0">
                  <c:v>262915.7992630957</c:v>
                </c:pt>
                <c:pt idx="1">
                  <c:v>256093.0611766322</c:v>
                </c:pt>
                <c:pt idx="2">
                  <c:v>247551.069556628</c:v>
                </c:pt>
                <c:pt idx="3">
                  <c:v>238321.4637474867</c:v>
                </c:pt>
                <c:pt idx="4">
                  <c:v>230458.6589752353</c:v>
                </c:pt>
                <c:pt idx="5">
                  <c:v>226328.5178166792</c:v>
                </c:pt>
                <c:pt idx="6">
                  <c:v>223591.3547819982</c:v>
                </c:pt>
                <c:pt idx="7">
                  <c:v>216153.6326119225</c:v>
                </c:pt>
                <c:pt idx="8">
                  <c:v>210028.2256295928</c:v>
                </c:pt>
                <c:pt idx="9">
                  <c:v>203620.8517876971</c:v>
                </c:pt>
                <c:pt idx="10">
                  <c:v>197176.1299461192</c:v>
                </c:pt>
                <c:pt idx="11">
                  <c:v>190395.6056899011</c:v>
                </c:pt>
                <c:pt idx="12">
                  <c:v>184749.3875192385</c:v>
                </c:pt>
                <c:pt idx="13">
                  <c:v>176356.2359070727</c:v>
                </c:pt>
                <c:pt idx="14">
                  <c:v>164865.253472278</c:v>
                </c:pt>
                <c:pt idx="15">
                  <c:v>166643.9653079868</c:v>
                </c:pt>
                <c:pt idx="16">
                  <c:v>167775.0621887384</c:v>
                </c:pt>
                <c:pt idx="17">
                  <c:v>164128.7950541333</c:v>
                </c:pt>
                <c:pt idx="18">
                  <c:v>157795.7484644165</c:v>
                </c:pt>
                <c:pt idx="19">
                  <c:v>152351.6338084214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zestawienie!$B$15</c:f>
              <c:strCache>
                <c:ptCount val="1"/>
                <c:pt idx="0">
                  <c:v>analogiczny kredyt złotowy</c:v>
                </c:pt>
              </c:strCache>
            </c:strRef>
          </c:tx>
          <c:marker>
            <c:symbol val="none"/>
          </c:marker>
          <c:cat>
            <c:numRef>
              <c:f>zestawienie!$C$3:$V$3</c:f>
              <c:numCache>
                <c:formatCode>mmm\-yy</c:formatCode>
                <c:ptCount val="20"/>
                <c:pt idx="0">
                  <c:v>38353.0</c:v>
                </c:pt>
                <c:pt idx="1">
                  <c:v>38443.0</c:v>
                </c:pt>
                <c:pt idx="2" formatCode="[$-415]mmm\ yy;@">
                  <c:v>38534.0</c:v>
                </c:pt>
                <c:pt idx="3" formatCode="[$-415]mmm\ yy;@">
                  <c:v>38626.0</c:v>
                </c:pt>
                <c:pt idx="4" formatCode="[$-415]mmm\ yy;@">
                  <c:v>38718.0</c:v>
                </c:pt>
                <c:pt idx="5" formatCode="[$-415]mmm\ yy;@">
                  <c:v>38808.0</c:v>
                </c:pt>
                <c:pt idx="6" formatCode="[$-415]mmm\ yy;@">
                  <c:v>38899.0</c:v>
                </c:pt>
                <c:pt idx="7" formatCode="[$-415]mmm\ yy;@">
                  <c:v>38991.0</c:v>
                </c:pt>
                <c:pt idx="8" formatCode="[$-415]mmm\ yy;@">
                  <c:v>39083.0</c:v>
                </c:pt>
                <c:pt idx="9" formatCode="[$-415]mmm\ yy;@">
                  <c:v>39173.0</c:v>
                </c:pt>
                <c:pt idx="10" formatCode="[$-415]mmm\ yy;@">
                  <c:v>39264.0</c:v>
                </c:pt>
                <c:pt idx="11" formatCode="[$-415]mmm\ yy;@">
                  <c:v>39356.0</c:v>
                </c:pt>
                <c:pt idx="12" formatCode="[$-415]mmm\ yy;@">
                  <c:v>39448.0</c:v>
                </c:pt>
                <c:pt idx="13" formatCode="[$-415]mmm\ yy;@">
                  <c:v>39539.0</c:v>
                </c:pt>
                <c:pt idx="14" formatCode="[$-415]mmm\ yy;@">
                  <c:v>39630.0</c:v>
                </c:pt>
                <c:pt idx="15" formatCode="[$-415]mmm\ yy;@">
                  <c:v>39722.0</c:v>
                </c:pt>
                <c:pt idx="16" formatCode="[$-415]mmm\ yy;@">
                  <c:v>39814.0</c:v>
                </c:pt>
                <c:pt idx="17" formatCode="[$-415]mmm\ yy;@">
                  <c:v>39904.0</c:v>
                </c:pt>
                <c:pt idx="18" formatCode="[$-415]mmm\ yy;@">
                  <c:v>39995.0</c:v>
                </c:pt>
                <c:pt idx="19" formatCode="[$-415]mmm\ yy;@">
                  <c:v>40087.0</c:v>
                </c:pt>
              </c:numCache>
            </c:numRef>
          </c:cat>
          <c:val>
            <c:numRef>
              <c:f>zestawienie!$C$15:$V$15</c:f>
              <c:numCache>
                <c:formatCode>#\ ##0.00\ "zł"</c:formatCode>
                <c:ptCount val="20"/>
                <c:pt idx="0">
                  <c:v>285289.090087313</c:v>
                </c:pt>
                <c:pt idx="1">
                  <c:v>281765.5914676064</c:v>
                </c:pt>
                <c:pt idx="2">
                  <c:v>279127.3397518658</c:v>
                </c:pt>
                <c:pt idx="3">
                  <c:v>276962.8191133287</c:v>
                </c:pt>
                <c:pt idx="4">
                  <c:v>274782.5037007045</c:v>
                </c:pt>
                <c:pt idx="5">
                  <c:v>272954.174958394</c:v>
                </c:pt>
                <c:pt idx="6">
                  <c:v>271113.8929967401</c:v>
                </c:pt>
                <c:pt idx="7">
                  <c:v>269232.0844186008</c:v>
                </c:pt>
                <c:pt idx="8">
                  <c:v>267346.125124217</c:v>
                </c:pt>
                <c:pt idx="9">
                  <c:v>265407.1912863762</c:v>
                </c:pt>
                <c:pt idx="10">
                  <c:v>263158.6073096995</c:v>
                </c:pt>
                <c:pt idx="11">
                  <c:v>260488.1669495774</c:v>
                </c:pt>
                <c:pt idx="12">
                  <c:v>257357.6807208438</c:v>
                </c:pt>
                <c:pt idx="13">
                  <c:v>253818.3756296926</c:v>
                </c:pt>
                <c:pt idx="14">
                  <c:v>249828.6696741356</c:v>
                </c:pt>
                <c:pt idx="15">
                  <c:v>245753.0967682444</c:v>
                </c:pt>
                <c:pt idx="16">
                  <c:v>242019.9144319899</c:v>
                </c:pt>
                <c:pt idx="17">
                  <c:v>239834.884203497</c:v>
                </c:pt>
                <c:pt idx="18">
                  <c:v>237586.754405134</c:v>
                </c:pt>
                <c:pt idx="19">
                  <c:v>235578.2547772821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259224"/>
        <c:axId val="2110361896"/>
      </c:lineChart>
      <c:dateAx>
        <c:axId val="2110259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10361896"/>
        <c:crosses val="autoZero"/>
        <c:auto val="1"/>
        <c:lblOffset val="100"/>
        <c:baseTimeUnit val="months"/>
      </c:dateAx>
      <c:valAx>
        <c:axId val="2110361896"/>
        <c:scaling>
          <c:orientation val="minMax"/>
        </c:scaling>
        <c:delete val="0"/>
        <c:axPos val="l"/>
        <c:majorGridlines/>
        <c:numFmt formatCode="#\ ##0.00\ &quot;zł&quot;" sourceLinked="1"/>
        <c:majorTickMark val="out"/>
        <c:minorTickMark val="none"/>
        <c:tickLblPos val="nextTo"/>
        <c:crossAx val="2110259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6601730687063"/>
          <c:y val="0.597409157188685"/>
          <c:w val="0.317882233632713"/>
          <c:h val="0.178514785651794"/>
        </c:manualLayout>
      </c:layout>
      <c:overlay val="0"/>
    </c:legend>
    <c:plotVisOnly val="1"/>
    <c:dispBlanksAs val="gap"/>
    <c:showDLblsOverMax val="0"/>
  </c:char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32</xdr:col>
      <xdr:colOff>152400</xdr:colOff>
      <xdr:row>21</xdr:row>
      <xdr:rowOff>52388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2540" cy="5614206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5"/>
  <sheetViews>
    <sheetView tabSelected="1" workbookViewId="0">
      <selection activeCell="B18" sqref="B18"/>
    </sheetView>
  </sheetViews>
  <sheetFormatPr baseColWidth="10" defaultColWidth="8.83203125" defaultRowHeight="12" x14ac:dyDescent="0"/>
  <cols>
    <col min="1" max="1" width="6.5" style="16" bestFit="1" customWidth="1"/>
    <col min="2" max="2" width="19.33203125" bestFit="1" customWidth="1"/>
    <col min="3" max="3" width="14.83203125" bestFit="1" customWidth="1"/>
    <col min="4" max="4" width="6.33203125" bestFit="1" customWidth="1"/>
    <col min="5" max="5" width="17.33203125" bestFit="1" customWidth="1"/>
    <col min="6" max="6" width="11.83203125" bestFit="1" customWidth="1"/>
    <col min="7" max="7" width="18.33203125" customWidth="1"/>
    <col min="8" max="8" width="19" bestFit="1" customWidth="1"/>
    <col min="9" max="9" width="10.83203125" bestFit="1" customWidth="1"/>
    <col min="10" max="10" width="6.33203125" bestFit="1" customWidth="1"/>
    <col min="11" max="11" width="17" customWidth="1"/>
    <col min="12" max="12" width="12" bestFit="1" customWidth="1"/>
    <col min="13" max="13" width="11.33203125" bestFit="1" customWidth="1"/>
    <col min="14" max="14" width="19" bestFit="1" customWidth="1"/>
    <col min="15" max="15" width="11" customWidth="1"/>
    <col min="16" max="16" width="11" style="34" customWidth="1"/>
    <col min="17" max="18" width="9.6640625" style="34" bestFit="1" customWidth="1"/>
    <col min="19" max="19" width="8.83203125" style="34"/>
    <col min="20" max="20" width="9.1640625" style="34" bestFit="1" customWidth="1"/>
    <col min="21" max="21" width="9.6640625" style="34" customWidth="1"/>
    <col min="22" max="22" width="11.1640625" style="34" customWidth="1"/>
    <col min="23" max="23" width="8.83203125" style="34"/>
    <col min="24" max="24" width="9.5" style="34" bestFit="1" customWidth="1"/>
    <col min="25" max="25" width="10.5" style="34" customWidth="1"/>
    <col min="26" max="26" width="9.5" style="34" bestFit="1" customWidth="1"/>
    <col min="27" max="27" width="11.33203125" style="34" bestFit="1" customWidth="1"/>
    <col min="28" max="28" width="8.83203125" style="33"/>
  </cols>
  <sheetData>
    <row r="1" spans="2:31">
      <c r="B1" t="s">
        <v>27</v>
      </c>
      <c r="E1" t="s">
        <v>28</v>
      </c>
      <c r="H1" t="s">
        <v>31</v>
      </c>
      <c r="L1" s="39"/>
      <c r="M1" s="39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2:31">
      <c r="B2" t="s">
        <v>20</v>
      </c>
      <c r="C2" s="25">
        <v>300000</v>
      </c>
      <c r="E2" t="s">
        <v>0</v>
      </c>
      <c r="F2" s="13">
        <v>2015</v>
      </c>
      <c r="H2" t="s">
        <v>32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2:31">
      <c r="B3" t="s">
        <v>6</v>
      </c>
      <c r="C3" s="13">
        <v>480</v>
      </c>
      <c r="E3" t="s">
        <v>19</v>
      </c>
      <c r="F3" s="14" t="s">
        <v>18</v>
      </c>
      <c r="H3" s="24">
        <f>F7*C7</f>
        <v>257868.45170439137</v>
      </c>
      <c r="I3" s="9">
        <f>H3/F7</f>
        <v>2.2740318181818187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2:31">
      <c r="B4" t="s">
        <v>0</v>
      </c>
      <c r="C4" s="13">
        <v>2007</v>
      </c>
      <c r="E4" t="s">
        <v>2</v>
      </c>
      <c r="F4" s="11">
        <f>DATE(F2,VLOOKUP(F3,BAZA_LIBOR_WIBOR_KURS!I2:J13,2,FALSE),1)</f>
        <v>42339</v>
      </c>
      <c r="G4" s="10"/>
      <c r="H4" t="s">
        <v>33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2:31">
      <c r="B5" t="s">
        <v>19</v>
      </c>
      <c r="C5" s="14" t="s">
        <v>13</v>
      </c>
      <c r="E5" t="s">
        <v>29</v>
      </c>
      <c r="F5" s="24">
        <f>VLOOKUP(F4,B26:N505,13,FALSE)</f>
        <v>325419.79507922585</v>
      </c>
      <c r="H5" s="26">
        <f>F5</f>
        <v>325419.79507922585</v>
      </c>
      <c r="I5" s="32">
        <f>H5/F7</f>
        <v>2.8697382847153641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2:31">
      <c r="B6" t="s">
        <v>22</v>
      </c>
      <c r="C6" s="11">
        <f>DATE(C4,VLOOKUP(C5,BAZA_LIBOR_WIBOR_KURS!I2:J13,2,FALSE),1)</f>
        <v>39264</v>
      </c>
      <c r="E6" t="s">
        <v>21</v>
      </c>
      <c r="F6" s="9">
        <f>VLOOKUP(F4,BAZA_LIBOR_WIBOR_KURS!C2:F145,4,FALSE)</f>
        <v>3.9140000000000001</v>
      </c>
      <c r="H6" s="22" t="s">
        <v>34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2:31">
      <c r="B7" t="s">
        <v>21</v>
      </c>
      <c r="C7" s="9">
        <f>VLOOKUP(C6,BAZA_LIBOR_WIBOR_KURS!C2:F145,4,FALSE)</f>
        <v>2.2740318181818187</v>
      </c>
      <c r="E7" s="15" t="s">
        <v>30</v>
      </c>
      <c r="F7" s="23">
        <f>VLOOKUP(F4,B26:G505,6,FALSE)</f>
        <v>113397.02885536919</v>
      </c>
      <c r="H7" s="24">
        <f>F7*F6</f>
        <v>443835.97093991505</v>
      </c>
      <c r="I7" s="9">
        <f>H7/F7</f>
        <v>3.9140000000000001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2:31">
      <c r="B8" t="s">
        <v>23</v>
      </c>
      <c r="C8" s="12">
        <f>ROUND(C2/C7,2)</f>
        <v>131924.28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2:31">
      <c r="J9" s="12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2:31">
      <c r="C10" s="11">
        <f>C6</f>
        <v>39264</v>
      </c>
      <c r="J10" s="12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2:31">
      <c r="B11" t="s">
        <v>43</v>
      </c>
      <c r="C11" s="15">
        <f>C7</f>
        <v>2.2740318181818187</v>
      </c>
      <c r="J11" s="12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2:31">
      <c r="B12" t="s">
        <v>44</v>
      </c>
      <c r="C12" s="12">
        <f>F7</f>
        <v>113397.02885536919</v>
      </c>
      <c r="J12" s="12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2:31">
      <c r="B13" t="s">
        <v>60</v>
      </c>
      <c r="C13" s="38">
        <f>C12*F6</f>
        <v>443835.97093991505</v>
      </c>
      <c r="J13" s="12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2:31">
      <c r="B14" t="s">
        <v>61</v>
      </c>
      <c r="C14" s="38">
        <f>F5</f>
        <v>325419.79507922585</v>
      </c>
      <c r="J14" s="12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2:31">
      <c r="B15" t="s">
        <v>45</v>
      </c>
      <c r="C15" s="15">
        <f>I5</f>
        <v>2.8697382847153641</v>
      </c>
      <c r="J15" s="12"/>
      <c r="K15" s="12"/>
      <c r="L15" s="33"/>
      <c r="M15" s="33"/>
    </row>
    <row r="16" spans="2:31">
      <c r="B16" t="s">
        <v>46</v>
      </c>
      <c r="C16" s="36">
        <f>(VLOOKUP(F4,B26:F505,4)+VLOOKUP(F4,B26:F505,5))</f>
        <v>363.25619607696541</v>
      </c>
      <c r="J16" s="12"/>
      <c r="K16" s="12"/>
      <c r="L16" s="33"/>
      <c r="M16" s="33"/>
    </row>
    <row r="17" spans="1:29">
      <c r="B17" t="s">
        <v>47</v>
      </c>
      <c r="C17" s="15">
        <f>C16*F6</f>
        <v>1421.7847514452426</v>
      </c>
      <c r="J17" s="12"/>
      <c r="K17" s="12"/>
      <c r="L17" s="33"/>
      <c r="M17" s="33"/>
    </row>
    <row r="18" spans="1:29">
      <c r="B18" t="s">
        <v>48</v>
      </c>
      <c r="C18" s="15">
        <f>C16*C15</f>
        <v>1042.4502130421388</v>
      </c>
      <c r="J18" s="12"/>
      <c r="K18" s="12"/>
      <c r="L18" s="33"/>
      <c r="M18" s="33"/>
    </row>
    <row r="19" spans="1:29">
      <c r="B19" t="s">
        <v>56</v>
      </c>
      <c r="C19" s="15"/>
      <c r="J19" s="12"/>
      <c r="K19" s="12"/>
      <c r="L19" s="33"/>
      <c r="M19" s="33"/>
    </row>
    <row r="20" spans="1:29">
      <c r="B20" t="s">
        <v>57</v>
      </c>
      <c r="C20" s="15">
        <f>R23-C2</f>
        <v>375077.04571852216</v>
      </c>
      <c r="J20" s="12"/>
      <c r="K20" s="12"/>
      <c r="L20" s="33"/>
      <c r="M20" s="33"/>
    </row>
    <row r="21" spans="1:29">
      <c r="B21" t="s">
        <v>58</v>
      </c>
      <c r="C21" s="15">
        <f>V23-C2</f>
        <v>231309.25566374708</v>
      </c>
      <c r="J21" s="12"/>
      <c r="K21" s="12"/>
      <c r="L21" s="33"/>
      <c r="M21" s="33"/>
    </row>
    <row r="22" spans="1:29">
      <c r="B22" t="s">
        <v>59</v>
      </c>
      <c r="C22" s="15">
        <f>Z23-C2</f>
        <v>344224.84952555061</v>
      </c>
      <c r="J22" s="12"/>
      <c r="K22" s="12"/>
      <c r="L22" s="33"/>
      <c r="M22" s="33"/>
    </row>
    <row r="23" spans="1:29">
      <c r="B23" t="s">
        <v>63</v>
      </c>
      <c r="C23" s="35">
        <f>C21/C22</f>
        <v>0.67197140468668515</v>
      </c>
      <c r="J23" s="12"/>
      <c r="K23" s="12"/>
      <c r="L23" s="33"/>
      <c r="M23" s="33"/>
      <c r="P23" s="34">
        <f>SUM(P26:P505)</f>
        <v>170719.26630540399</v>
      </c>
      <c r="Q23" s="34">
        <f t="shared" ref="Q23:R23" si="0">SUM(Q26:Q505)</f>
        <v>504357.77941311634</v>
      </c>
      <c r="R23" s="34">
        <f t="shared" si="0"/>
        <v>675077.04571852216</v>
      </c>
      <c r="T23" s="34">
        <f>SUM(T26:T505)</f>
        <v>145367.65211131662</v>
      </c>
      <c r="U23" s="34">
        <f t="shared" ref="U23:V23" si="1">SUM(U26:U505)</f>
        <v>385941.60355242819</v>
      </c>
      <c r="V23" s="34">
        <f t="shared" si="1"/>
        <v>531309.25566374708</v>
      </c>
      <c r="X23" s="34">
        <f>SUM(X26:X505)</f>
        <v>344224.84952555061</v>
      </c>
      <c r="Y23" s="34">
        <f t="shared" ref="Y23:Z23" si="2">SUM(Y26:Y505)</f>
        <v>300000.00000000058</v>
      </c>
      <c r="Z23" s="34">
        <f t="shared" si="2"/>
        <v>644224.84952555061</v>
      </c>
    </row>
    <row r="24" spans="1:29">
      <c r="J24" s="12"/>
      <c r="K24" s="12"/>
      <c r="L24" s="33"/>
      <c r="M24" s="33"/>
      <c r="P24" s="34" t="s">
        <v>49</v>
      </c>
      <c r="T24" s="34" t="s">
        <v>55</v>
      </c>
      <c r="X24" s="34" t="s">
        <v>53</v>
      </c>
    </row>
    <row r="25" spans="1:29">
      <c r="A25" s="17" t="s">
        <v>24</v>
      </c>
      <c r="B25" s="17" t="s">
        <v>2</v>
      </c>
      <c r="C25" s="17" t="s">
        <v>3</v>
      </c>
      <c r="D25" s="17" t="s">
        <v>25</v>
      </c>
      <c r="E25" s="17" t="s">
        <v>38</v>
      </c>
      <c r="F25" s="17" t="s">
        <v>39</v>
      </c>
      <c r="G25" s="29" t="s">
        <v>40</v>
      </c>
      <c r="H25" s="17" t="s">
        <v>41</v>
      </c>
      <c r="I25" s="17" t="s">
        <v>4</v>
      </c>
      <c r="J25" s="17" t="s">
        <v>25</v>
      </c>
      <c r="K25" s="17" t="s">
        <v>26</v>
      </c>
      <c r="L25" s="18" t="s">
        <v>35</v>
      </c>
      <c r="M25" s="18" t="s">
        <v>36</v>
      </c>
      <c r="N25" s="29" t="s">
        <v>37</v>
      </c>
      <c r="P25" s="34" t="s">
        <v>50</v>
      </c>
      <c r="Q25" s="34" t="s">
        <v>51</v>
      </c>
      <c r="R25" s="34" t="s">
        <v>52</v>
      </c>
      <c r="T25" s="34" t="s">
        <v>50</v>
      </c>
      <c r="U25" s="34" t="s">
        <v>51</v>
      </c>
      <c r="V25" s="34" t="s">
        <v>52</v>
      </c>
      <c r="X25" s="34" t="s">
        <v>50</v>
      </c>
      <c r="Y25" s="34" t="s">
        <v>51</v>
      </c>
      <c r="Z25" s="34" t="s">
        <v>52</v>
      </c>
      <c r="AA25" s="34" t="s">
        <v>54</v>
      </c>
      <c r="AB25" s="33" t="s">
        <v>62</v>
      </c>
    </row>
    <row r="26" spans="1:29">
      <c r="A26" s="17">
        <v>1</v>
      </c>
      <c r="B26" s="19">
        <f>DATE(C4,VLOOKUP(C5,BAZA_LIBOR_WIBOR_KURS!I2:J13,2,FALSE)+1,1)</f>
        <v>39295</v>
      </c>
      <c r="C26" s="20">
        <f>VLOOKUP(B26,BAZA_LIBOR_WIBOR_KURS!$C$2:$F$145,2,FALSE)</f>
        <v>2.7959999999999999E-2</v>
      </c>
      <c r="D26" s="20">
        <v>0.02</v>
      </c>
      <c r="E26" s="27">
        <f>IPMT((C26+D26)/12,1,$C$3,-C8)</f>
        <v>527.25737240000001</v>
      </c>
      <c r="F26" s="27">
        <f>PPMT((C26+D26)/12,1,$C$3,-C8)</f>
        <v>91.156878368180585</v>
      </c>
      <c r="G26" s="30">
        <f>$C$8-SUM($F$26:F26)</f>
        <v>131833.12312163183</v>
      </c>
      <c r="H26" s="21">
        <f>VLOOKUP(B26,BAZA_LIBOR_WIBOR_KURS!$C$2:$F$145,4,FALSE)</f>
        <v>2.3273727272727274</v>
      </c>
      <c r="I26" s="20">
        <f>VLOOKUP(B26,BAZA_LIBOR_WIBOR_KURS!$C$2:$F$145,3,FALSE)</f>
        <v>4.9086363636363629E-2</v>
      </c>
      <c r="J26" s="20">
        <v>0.02</v>
      </c>
      <c r="K26" s="28">
        <f t="shared" ref="K26:K89" si="3">IF(A26&gt;$C$3,"_",IF(B26&gt;$F$4,0,H26*(E26+F26)))</f>
        <v>1439.280461394661</v>
      </c>
      <c r="L26" s="21">
        <f>ROUND(C2*(I26+J26)/12,2)</f>
        <v>1727.16</v>
      </c>
      <c r="M26" s="21">
        <f>IFERROR(K26-L26,"_")</f>
        <v>-287.87953860533912</v>
      </c>
      <c r="N26" s="31">
        <f>IF(A26&gt;$C$3,"_",$C$2-SUM($M$26:M26))</f>
        <v>300287.87953860534</v>
      </c>
      <c r="P26" s="34">
        <f>IF(ISNUMBER(E26)=TRUE,E26*H26,)</f>
        <v>1227.1244287772402</v>
      </c>
      <c r="Q26" s="34">
        <f>IF(ISNUMBER(E26)=TRUE,F26*H26,)</f>
        <v>212.15603261742075</v>
      </c>
      <c r="R26" s="34">
        <f>Q26+P26</f>
        <v>1439.280461394661</v>
      </c>
      <c r="T26" s="34">
        <f>IF(ISNUMBER(E26)=TRUE,IF(B26&gt;F$4,E26*I$5,E26*H26),)</f>
        <v>1227.1244287772402</v>
      </c>
      <c r="U26" s="34">
        <f>IF(ISNUMBER(F26)=TRUE,IF(B26&gt;F$4,F26*I$5,F26*H26),)</f>
        <v>212.15603261742075</v>
      </c>
      <c r="V26" s="34">
        <f>U26+T26</f>
        <v>1439.280461394661</v>
      </c>
      <c r="X26" s="34">
        <f>IPMT((I26+J26)/12,1,$C$3,-C2)</f>
        <v>1727.1590909090905</v>
      </c>
      <c r="Y26" s="34">
        <f>PPMT((I26+J26)/12,1,$C$3,-C2)</f>
        <v>117.25948527633572</v>
      </c>
      <c r="Z26" s="34">
        <f>Y26+X26</f>
        <v>1844.4185761854262</v>
      </c>
      <c r="AA26" s="34">
        <f>C2-Y26</f>
        <v>299882.74051472364</v>
      </c>
      <c r="AB26" s="33">
        <f>AA26/G26</f>
        <v>2.2747146803011407</v>
      </c>
      <c r="AC26" s="11">
        <f>B26</f>
        <v>39295</v>
      </c>
    </row>
    <row r="27" spans="1:29">
      <c r="A27" s="17">
        <f>A26+1</f>
        <v>2</v>
      </c>
      <c r="B27" s="19">
        <f t="shared" ref="B27:B90" si="4">IF(A27&gt;$C$3,"_",DATE(YEAR(B26),MONTH(B26)+1,1))</f>
        <v>39326</v>
      </c>
      <c r="C27" s="20">
        <f>IF(A27&gt;$C$3,"_",IFERROR(VLOOKUP(B27,BAZA_LIBOR_WIBOR_KURS!$C$2:$F$145,2,FALSE),C26))</f>
        <v>2.8240000000000001E-2</v>
      </c>
      <c r="D27" s="20">
        <f t="shared" ref="D27:D90" si="5">IF(A27&gt;$C$3,"_",D26)</f>
        <v>0.02</v>
      </c>
      <c r="E27" s="27">
        <f t="shared" ref="E27:E90" si="6">IF(A27&gt;$C$3,"_",IPMT((C27+D27)/12,1,$C$3-A26,-G26))</f>
        <v>529.96915494895995</v>
      </c>
      <c r="F27" s="27">
        <f t="shared" ref="F27:F90" si="7">IF(A27&gt;$C$3,"_",PPMT((C27+D27)/12,1,$C$3-A26,-G26))</f>
        <v>90.861718472457781</v>
      </c>
      <c r="G27" s="30">
        <f>IF(A27&gt;$C$3,"_",$C$8-SUM($F$26:F27))</f>
        <v>131742.26140315935</v>
      </c>
      <c r="H27" s="21">
        <f>IF(A27&gt;$C$3,"_",IFERROR(VLOOKUP(B27,BAZA_LIBOR_WIBOR_KURS!$C$2:$F$145,4,FALSE),H26))</f>
        <v>2.2997249999999996</v>
      </c>
      <c r="I27" s="20">
        <f>IF(A27&gt;$C$3,"_",IFERROR(VLOOKUP(B27,BAZA_LIBOR_WIBOR_KURS!$C$2:$F$145,3,FALSE),I26))</f>
        <v>5.0909999999999997E-2</v>
      </c>
      <c r="J27" s="20">
        <f t="shared" ref="J27:J90" si="8">IF(A27&gt;$C$3,"_",J26)</f>
        <v>0.02</v>
      </c>
      <c r="K27" s="28">
        <f t="shared" si="3"/>
        <v>1427.7402803790696</v>
      </c>
      <c r="L27" s="21">
        <f t="shared" ref="L27:L90" si="9">IF(A27&gt;$C$3,"_",IF(N26&lt;0,0,ROUND(N26*(I27+J27)/12,2)))</f>
        <v>1774.45</v>
      </c>
      <c r="M27" s="21">
        <f t="shared" ref="M27:M90" si="10">IFERROR(K27-L27,"_")</f>
        <v>-346.7097196209304</v>
      </c>
      <c r="N27" s="31">
        <f>IF(A27&gt;$C$3,"_",$C$2-SUM($M$26:M27))</f>
        <v>300634.58925822627</v>
      </c>
      <c r="P27" s="34">
        <f t="shared" ref="P27:P90" si="11">IF(ISNUMBER(E27)=TRUE,E27*H27,)</f>
        <v>1218.7833148649968</v>
      </c>
      <c r="Q27" s="34">
        <f t="shared" ref="Q27:Q90" si="12">IF(ISNUMBER(E27)=TRUE,F27*H27,)</f>
        <v>208.95696551407292</v>
      </c>
      <c r="R27" s="34">
        <f t="shared" ref="R27:R90" si="13">Q27+P27</f>
        <v>1427.7402803790696</v>
      </c>
      <c r="T27" s="34">
        <f t="shared" ref="T27:T90" si="14">IF(ISNUMBER(E27)=TRUE,IF(B27&gt;F$4,E27*I$5,E27*H27),)</f>
        <v>1218.7833148649968</v>
      </c>
      <c r="U27" s="34">
        <f t="shared" ref="U27:U90" si="15">IF(ISNUMBER(F27)=TRUE,IF(B27&gt;F$4,F27*I$5,F27*H27),)</f>
        <v>208.95696551407292</v>
      </c>
      <c r="V27" s="34">
        <f t="shared" ref="V27:V90" si="16">U27+T27</f>
        <v>1427.7402803790696</v>
      </c>
      <c r="X27" s="34">
        <f>IF(A27&gt;$C$3,0,IPMT((I27+J27)/12,1,$C$3-A26,-AA26))</f>
        <v>1772.0570941582546</v>
      </c>
      <c r="Y27" s="34">
        <f>IF(A27&gt;$C$3,0,PPMT((I27+J27)/12,1,$C$3-A26,-AA26))</f>
        <v>112.06231750846182</v>
      </c>
      <c r="Z27" s="34">
        <f>Y27+X27</f>
        <v>1884.1194116667164</v>
      </c>
      <c r="AA27" s="34">
        <f>AA26-Y27</f>
        <v>299770.67819721519</v>
      </c>
      <c r="AB27" s="33">
        <f t="shared" ref="AB27:AB90" si="17">AA27/G27</f>
        <v>2.2754329173070222</v>
      </c>
      <c r="AC27" s="11">
        <f t="shared" ref="AC27:AC90" si="18">B27</f>
        <v>39326</v>
      </c>
    </row>
    <row r="28" spans="1:29">
      <c r="A28" s="17">
        <f t="shared" ref="A28:A91" si="19">A27+1</f>
        <v>3</v>
      </c>
      <c r="B28" s="19">
        <f t="shared" si="4"/>
        <v>39356</v>
      </c>
      <c r="C28" s="20">
        <f>IF(A28&gt;$C$3,"_",IFERROR(VLOOKUP(B28,BAZA_LIBOR_WIBOR_KURS!$C$2:$F$145,2,FALSE),C27))</f>
        <v>2.7869999999999999E-2</v>
      </c>
      <c r="D28" s="20">
        <f t="shared" si="5"/>
        <v>0.02</v>
      </c>
      <c r="E28" s="27">
        <f t="shared" si="6"/>
        <v>525.54183778076981</v>
      </c>
      <c r="F28" s="27">
        <f t="shared" si="7"/>
        <v>92.100580082109559</v>
      </c>
      <c r="G28" s="30">
        <f>IF(A28&gt;$C$3,"_",$C$8-SUM($F$26:F28))</f>
        <v>131650.16082307725</v>
      </c>
      <c r="H28" s="21">
        <f>IF(A28&gt;$C$3,"_",IFERROR(VLOOKUP(B28,BAZA_LIBOR_WIBOR_KURS!$C$2:$F$145,4,FALSE),H27))</f>
        <v>2.2189869565217393</v>
      </c>
      <c r="I28" s="20">
        <f>IF(A28&gt;$C$3,"_",IFERROR(VLOOKUP(B28,BAZA_LIBOR_WIBOR_KURS!$C$2:$F$145,3,FALSE),I27))</f>
        <v>5.128695652173914E-2</v>
      </c>
      <c r="J28" s="20">
        <f t="shared" si="8"/>
        <v>0.02</v>
      </c>
      <c r="K28" s="28">
        <f t="shared" si="3"/>
        <v>1370.5404690322791</v>
      </c>
      <c r="L28" s="21">
        <f t="shared" si="9"/>
        <v>1785.94</v>
      </c>
      <c r="M28" s="21">
        <f t="shared" si="10"/>
        <v>-415.39953096772092</v>
      </c>
      <c r="N28" s="31">
        <f>IF(A28&gt;$C$3,"_",$C$2-SUM($M$26:M28))</f>
        <v>301049.98878919397</v>
      </c>
      <c r="P28" s="34">
        <f t="shared" si="11"/>
        <v>1166.170483141992</v>
      </c>
      <c r="Q28" s="34">
        <f t="shared" si="12"/>
        <v>204.36998589028701</v>
      </c>
      <c r="R28" s="34">
        <f t="shared" si="13"/>
        <v>1370.5404690322789</v>
      </c>
      <c r="T28" s="34">
        <f t="shared" si="14"/>
        <v>1166.170483141992</v>
      </c>
      <c r="U28" s="34">
        <f t="shared" si="15"/>
        <v>204.36998589028701</v>
      </c>
      <c r="V28" s="34">
        <f t="shared" si="16"/>
        <v>1370.5404690322789</v>
      </c>
      <c r="X28" s="34">
        <f t="shared" ref="X28:X91" si="20">IF(A28&gt;$C$3,0,IPMT((I28+J28)/12,1,$C$3-A27,-AA27))</f>
        <v>1780.8116085947611</v>
      </c>
      <c r="Y28" s="34">
        <f t="shared" ref="Y28:Y91" si="21">IF(A28&gt;$C$3,0,PPMT((I28+J28)/12,1,$C$3-A27,-AA27))</f>
        <v>111.53956981832522</v>
      </c>
      <c r="Z28" s="34">
        <f t="shared" ref="Z28:Z91" si="22">Y28+X28</f>
        <v>1892.3511784130862</v>
      </c>
      <c r="AA28" s="34">
        <f t="shared" ref="AA28:AA91" si="23">AA27-Y28</f>
        <v>299659.1386273969</v>
      </c>
      <c r="AB28" s="33">
        <f t="shared" si="17"/>
        <v>2.2761775356287219</v>
      </c>
      <c r="AC28" s="11">
        <f t="shared" si="18"/>
        <v>39356</v>
      </c>
    </row>
    <row r="29" spans="1:29">
      <c r="A29" s="17">
        <f t="shared" si="19"/>
        <v>4</v>
      </c>
      <c r="B29" s="19">
        <f t="shared" si="4"/>
        <v>39387</v>
      </c>
      <c r="C29" s="20">
        <f>IF(A29&gt;$C$3,"_",IFERROR(VLOOKUP(B29,BAZA_LIBOR_WIBOR_KURS!$C$2:$F$145,2,FALSE),C28))</f>
        <v>2.751E-2</v>
      </c>
      <c r="D29" s="20">
        <f t="shared" si="5"/>
        <v>0.02</v>
      </c>
      <c r="E29" s="27">
        <f t="shared" si="6"/>
        <v>521.22492839203335</v>
      </c>
      <c r="F29" s="27">
        <f t="shared" si="7"/>
        <v>93.325913368935801</v>
      </c>
      <c r="G29" s="30">
        <f>IF(A29&gt;$C$3,"_",$C$8-SUM($F$26:F29))</f>
        <v>131556.83490970833</v>
      </c>
      <c r="H29" s="21">
        <f>IF(A29&gt;$C$3,"_",IFERROR(VLOOKUP(B29,BAZA_LIBOR_WIBOR_KURS!$C$2:$F$145,4,FALSE),H28))</f>
        <v>2.2200523809523811</v>
      </c>
      <c r="I29" s="20">
        <f>IF(A29&gt;$C$3,"_",IFERROR(VLOOKUP(B29,BAZA_LIBOR_WIBOR_KURS!$C$2:$F$145,3,FALSE),I28))</f>
        <v>5.3638095238095228E-2</v>
      </c>
      <c r="J29" s="20">
        <f t="shared" si="8"/>
        <v>0.02</v>
      </c>
      <c r="K29" s="28">
        <f t="shared" si="3"/>
        <v>1364.3350594677297</v>
      </c>
      <c r="L29" s="21">
        <f t="shared" si="9"/>
        <v>1847.4</v>
      </c>
      <c r="M29" s="21">
        <f t="shared" si="10"/>
        <v>-483.06494053227038</v>
      </c>
      <c r="N29" s="31">
        <f>IF(A29&gt;$C$3,"_",$C$2-SUM($M$26:M29))</f>
        <v>301533.05372972623</v>
      </c>
      <c r="P29" s="34">
        <f t="shared" si="11"/>
        <v>1157.1466432884679</v>
      </c>
      <c r="Q29" s="34">
        <f t="shared" si="12"/>
        <v>207.18841617926157</v>
      </c>
      <c r="R29" s="34">
        <f t="shared" si="13"/>
        <v>1364.3350594677295</v>
      </c>
      <c r="T29" s="34">
        <f t="shared" si="14"/>
        <v>1157.1466432884679</v>
      </c>
      <c r="U29" s="34">
        <f t="shared" si="15"/>
        <v>207.18841617926157</v>
      </c>
      <c r="V29" s="34">
        <f t="shared" si="16"/>
        <v>1364.3350594677295</v>
      </c>
      <c r="X29" s="34">
        <f t="shared" si="20"/>
        <v>1838.8606824341527</v>
      </c>
      <c r="Y29" s="34">
        <f t="shared" si="21"/>
        <v>105.03344164945194</v>
      </c>
      <c r="Z29" s="34">
        <f t="shared" si="22"/>
        <v>1943.8941240836048</v>
      </c>
      <c r="AA29" s="34">
        <f t="shared" si="23"/>
        <v>299554.10518574744</v>
      </c>
      <c r="AB29" s="33">
        <f t="shared" si="17"/>
        <v>2.2769938589001555</v>
      </c>
      <c r="AC29" s="11">
        <f t="shared" si="18"/>
        <v>39387</v>
      </c>
    </row>
    <row r="30" spans="1:29">
      <c r="A30" s="17">
        <f t="shared" si="19"/>
        <v>5</v>
      </c>
      <c r="B30" s="19">
        <f t="shared" si="4"/>
        <v>39417</v>
      </c>
      <c r="C30" s="20">
        <f>IF(A30&gt;$C$3,"_",IFERROR(VLOOKUP(B30,BAZA_LIBOR_WIBOR_KURS!$C$2:$F$145,2,FALSE),C29))</f>
        <v>2.7740000000000001E-2</v>
      </c>
      <c r="D30" s="20">
        <f t="shared" si="5"/>
        <v>0.02</v>
      </c>
      <c r="E30" s="27">
        <f t="shared" si="6"/>
        <v>523.37694154912299</v>
      </c>
      <c r="F30" s="27">
        <f t="shared" si="7"/>
        <v>93.145737843496676</v>
      </c>
      <c r="G30" s="30">
        <f>IF(A30&gt;$C$3,"_",$C$8-SUM($F$26:F30))</f>
        <v>131463.68917186483</v>
      </c>
      <c r="H30" s="21">
        <f>IF(A30&gt;$C$3,"_",IFERROR(VLOOKUP(B30,BAZA_LIBOR_WIBOR_KURS!$C$2:$F$145,4,FALSE),H29))</f>
        <v>2.1712894736842108</v>
      </c>
      <c r="I30" s="20">
        <f>IF(A30&gt;$C$3,"_",IFERROR(VLOOKUP(B30,BAZA_LIBOR_WIBOR_KURS!$C$2:$F$145,3,FALSE),I29))</f>
        <v>5.666842105263159E-2</v>
      </c>
      <c r="J30" s="20">
        <f t="shared" si="8"/>
        <v>0.02</v>
      </c>
      <c r="K30" s="28">
        <f t="shared" si="3"/>
        <v>1338.6492040527805</v>
      </c>
      <c r="L30" s="21">
        <f t="shared" si="9"/>
        <v>1926.51</v>
      </c>
      <c r="M30" s="21">
        <f t="shared" si="10"/>
        <v>-587.86079594721946</v>
      </c>
      <c r="N30" s="31">
        <f>IF(A30&gt;$C$3,"_",$C$2-SUM($M$26:M30))</f>
        <v>302120.91452567349</v>
      </c>
      <c r="P30" s="34">
        <f t="shared" si="11"/>
        <v>1136.4028439546471</v>
      </c>
      <c r="Q30" s="34">
        <f t="shared" si="12"/>
        <v>202.24636009813338</v>
      </c>
      <c r="R30" s="34">
        <f t="shared" si="13"/>
        <v>1338.6492040527805</v>
      </c>
      <c r="T30" s="34">
        <f t="shared" si="14"/>
        <v>1136.4028439546471</v>
      </c>
      <c r="U30" s="34">
        <f t="shared" si="15"/>
        <v>202.24636009813338</v>
      </c>
      <c r="V30" s="34">
        <f t="shared" si="16"/>
        <v>1338.6492040527805</v>
      </c>
      <c r="X30" s="34">
        <f t="shared" si="20"/>
        <v>1913.861688702098</v>
      </c>
      <c r="Y30" s="34">
        <f t="shared" si="21"/>
        <v>97.010279033416964</v>
      </c>
      <c r="Z30" s="34">
        <f t="shared" si="22"/>
        <v>2010.871967735515</v>
      </c>
      <c r="AA30" s="34">
        <f t="shared" si="23"/>
        <v>299457.09490671405</v>
      </c>
      <c r="AB30" s="33">
        <f t="shared" si="17"/>
        <v>2.2778692488632997</v>
      </c>
      <c r="AC30" s="11">
        <f t="shared" si="18"/>
        <v>39417</v>
      </c>
    </row>
    <row r="31" spans="1:29">
      <c r="A31" s="17">
        <f t="shared" si="19"/>
        <v>6</v>
      </c>
      <c r="B31" s="19">
        <f t="shared" si="4"/>
        <v>39448</v>
      </c>
      <c r="C31" s="20">
        <f>IF(A31&gt;$C$3,"_",IFERROR(VLOOKUP(B31,BAZA_LIBOR_WIBOR_KURS!$C$2:$F$145,2,FALSE),C30))</f>
        <v>2.6960000000000001E-2</v>
      </c>
      <c r="D31" s="20">
        <f t="shared" si="5"/>
        <v>0.02</v>
      </c>
      <c r="E31" s="27">
        <f t="shared" si="6"/>
        <v>514.46123695923109</v>
      </c>
      <c r="F31" s="27">
        <f t="shared" si="7"/>
        <v>95.394028492872167</v>
      </c>
      <c r="G31" s="30">
        <f>IF(A31&gt;$C$3,"_",$C$8-SUM($F$26:F31))</f>
        <v>131368.29514337194</v>
      </c>
      <c r="H31" s="21">
        <f>IF(A31&gt;$C$3,"_",IFERROR(VLOOKUP(B31,BAZA_LIBOR_WIBOR_KURS!$C$2:$F$145,4,FALSE),H30))</f>
        <v>2.2278000000000002</v>
      </c>
      <c r="I31" s="20">
        <f>IF(A31&gt;$C$3,"_",IFERROR(VLOOKUP(B31,BAZA_LIBOR_WIBOR_KURS!$C$2:$F$145,3,FALSE),I30))</f>
        <v>5.6427272727272722E-2</v>
      </c>
      <c r="J31" s="20">
        <f t="shared" si="8"/>
        <v>0.02</v>
      </c>
      <c r="K31" s="28">
        <f t="shared" si="3"/>
        <v>1358.6355603741958</v>
      </c>
      <c r="L31" s="21">
        <f t="shared" si="9"/>
        <v>1924.19</v>
      </c>
      <c r="M31" s="21">
        <f t="shared" si="10"/>
        <v>-565.55443962580421</v>
      </c>
      <c r="N31" s="31">
        <f>IF(A31&gt;$C$3,"_",$C$2-SUM($M$26:M31))</f>
        <v>302686.46896529931</v>
      </c>
      <c r="P31" s="34">
        <f t="shared" si="11"/>
        <v>1146.1167436977751</v>
      </c>
      <c r="Q31" s="34">
        <f t="shared" si="12"/>
        <v>212.51881667642064</v>
      </c>
      <c r="R31" s="34">
        <f t="shared" si="13"/>
        <v>1358.6355603741956</v>
      </c>
      <c r="T31" s="34">
        <f t="shared" si="14"/>
        <v>1146.1167436977751</v>
      </c>
      <c r="U31" s="34">
        <f t="shared" si="15"/>
        <v>212.51881667642064</v>
      </c>
      <c r="V31" s="34">
        <f t="shared" si="16"/>
        <v>1358.6355603741956</v>
      </c>
      <c r="X31" s="34">
        <f t="shared" si="20"/>
        <v>1907.2240885460187</v>
      </c>
      <c r="Y31" s="34">
        <f t="shared" si="21"/>
        <v>98.298299807309448</v>
      </c>
      <c r="Z31" s="34">
        <f t="shared" si="22"/>
        <v>2005.5223883533281</v>
      </c>
      <c r="AA31" s="34">
        <f t="shared" si="23"/>
        <v>299358.79660690675</v>
      </c>
      <c r="AB31" s="33">
        <f t="shared" si="17"/>
        <v>2.2787750749158642</v>
      </c>
      <c r="AC31" s="11">
        <f t="shared" si="18"/>
        <v>39448</v>
      </c>
    </row>
    <row r="32" spans="1:29">
      <c r="A32" s="17">
        <f t="shared" si="19"/>
        <v>7</v>
      </c>
      <c r="B32" s="19">
        <f t="shared" si="4"/>
        <v>39479</v>
      </c>
      <c r="C32" s="20">
        <f>IF(A32&gt;$C$3,"_",IFERROR(VLOOKUP(B32,BAZA_LIBOR_WIBOR_KURS!$C$2:$F$145,2,FALSE),C31))</f>
        <v>2.7449999999999999E-2</v>
      </c>
      <c r="D32" s="20">
        <f t="shared" si="5"/>
        <v>0.02</v>
      </c>
      <c r="E32" s="27">
        <f t="shared" si="6"/>
        <v>519.45213371274986</v>
      </c>
      <c r="F32" s="27">
        <f t="shared" si="7"/>
        <v>94.582468931126428</v>
      </c>
      <c r="G32" s="30">
        <f>IF(A32&gt;$C$3,"_",$C$8-SUM($F$26:F32))</f>
        <v>131273.71267444082</v>
      </c>
      <c r="H32" s="21">
        <f>IF(A32&gt;$C$3,"_",IFERROR(VLOOKUP(B32,BAZA_LIBOR_WIBOR_KURS!$C$2:$F$145,4,FALSE),H31))</f>
        <v>2.224019047619048</v>
      </c>
      <c r="I32" s="20">
        <f>IF(A32&gt;$C$3,"_",IFERROR(VLOOKUP(B32,BAZA_LIBOR_WIBOR_KURS!$C$2:$F$145,3,FALSE),I31))</f>
        <v>5.7428571428571419E-2</v>
      </c>
      <c r="J32" s="20">
        <f t="shared" si="8"/>
        <v>0.02</v>
      </c>
      <c r="K32" s="28">
        <f t="shared" si="3"/>
        <v>1365.6246521771743</v>
      </c>
      <c r="L32" s="21">
        <f t="shared" si="9"/>
        <v>1953.05</v>
      </c>
      <c r="M32" s="21">
        <f t="shared" si="10"/>
        <v>-587.42534782282564</v>
      </c>
      <c r="N32" s="31">
        <f>IF(A32&gt;$C$3,"_",$C$2-SUM($M$26:M32))</f>
        <v>303273.89431312209</v>
      </c>
      <c r="P32" s="34">
        <f t="shared" si="11"/>
        <v>1155.2714397035122</v>
      </c>
      <c r="Q32" s="34">
        <f t="shared" si="12"/>
        <v>210.35321247366198</v>
      </c>
      <c r="R32" s="34">
        <f t="shared" si="13"/>
        <v>1365.6246521771741</v>
      </c>
      <c r="T32" s="34">
        <f t="shared" si="14"/>
        <v>1155.2714397035122</v>
      </c>
      <c r="U32" s="34">
        <f t="shared" si="15"/>
        <v>210.35321247366198</v>
      </c>
      <c r="V32" s="34">
        <f t="shared" si="16"/>
        <v>1365.6246521771741</v>
      </c>
      <c r="X32" s="34">
        <f t="shared" si="20"/>
        <v>1931.5769971540885</v>
      </c>
      <c r="Y32" s="34">
        <f t="shared" si="21"/>
        <v>96.165901727694717</v>
      </c>
      <c r="Z32" s="34">
        <f t="shared" si="22"/>
        <v>2027.7428988817833</v>
      </c>
      <c r="AA32" s="34">
        <f t="shared" si="23"/>
        <v>299262.63070517906</v>
      </c>
      <c r="AB32" s="33">
        <f t="shared" si="17"/>
        <v>2.2796843679385472</v>
      </c>
      <c r="AC32" s="11">
        <f t="shared" si="18"/>
        <v>39479</v>
      </c>
    </row>
    <row r="33" spans="1:29">
      <c r="A33" s="17">
        <f t="shared" si="19"/>
        <v>8</v>
      </c>
      <c r="B33" s="19">
        <f t="shared" si="4"/>
        <v>39508</v>
      </c>
      <c r="C33" s="20">
        <f>IF(A33&gt;$C$3,"_",IFERROR(VLOOKUP(B33,BAZA_LIBOR_WIBOR_KURS!$C$2:$F$145,2,FALSE),C32))</f>
        <v>2.8289999999999999E-2</v>
      </c>
      <c r="D33" s="20">
        <f t="shared" si="5"/>
        <v>0.02</v>
      </c>
      <c r="E33" s="27">
        <f t="shared" si="6"/>
        <v>528.26729875406215</v>
      </c>
      <c r="F33" s="27">
        <f t="shared" si="7"/>
        <v>92.950875361643327</v>
      </c>
      <c r="G33" s="30">
        <f>IF(A33&gt;$C$3,"_",$C$8-SUM($F$26:F33))</f>
        <v>131180.76179907916</v>
      </c>
      <c r="H33" s="21">
        <f>IF(A33&gt;$C$3,"_",IFERROR(VLOOKUP(B33,BAZA_LIBOR_WIBOR_KURS!$C$2:$F$145,4,FALSE),H32))</f>
        <v>2.2520199999999999</v>
      </c>
      <c r="I33" s="20">
        <f>IF(A33&gt;$C$3,"_",IFERROR(VLOOKUP(B33,BAZA_LIBOR_WIBOR_KURS!$C$2:$F$145,3,FALSE),I32))</f>
        <v>6.0264999999999999E-2</v>
      </c>
      <c r="J33" s="20">
        <f t="shared" si="8"/>
        <v>0.02</v>
      </c>
      <c r="K33" s="28">
        <f t="shared" si="3"/>
        <v>1398.995752472051</v>
      </c>
      <c r="L33" s="21">
        <f t="shared" si="9"/>
        <v>2028.52</v>
      </c>
      <c r="M33" s="21">
        <f t="shared" si="10"/>
        <v>-629.524247527949</v>
      </c>
      <c r="N33" s="31">
        <f>IF(A33&gt;$C$3,"_",$C$2-SUM($M$26:M33))</f>
        <v>303903.41856065008</v>
      </c>
      <c r="P33" s="34">
        <f t="shared" si="11"/>
        <v>1189.6685221401231</v>
      </c>
      <c r="Q33" s="34">
        <f t="shared" si="12"/>
        <v>209.32723033192801</v>
      </c>
      <c r="R33" s="34">
        <f t="shared" si="13"/>
        <v>1398.995752472051</v>
      </c>
      <c r="T33" s="34">
        <f t="shared" si="14"/>
        <v>1189.6685221401231</v>
      </c>
      <c r="U33" s="34">
        <f t="shared" si="15"/>
        <v>209.32723033192801</v>
      </c>
      <c r="V33" s="34">
        <f t="shared" si="16"/>
        <v>1398.995752472051</v>
      </c>
      <c r="X33" s="34">
        <f t="shared" si="20"/>
        <v>2001.6929211292666</v>
      </c>
      <c r="Y33" s="34">
        <f t="shared" si="21"/>
        <v>89.313806407570766</v>
      </c>
      <c r="Z33" s="34">
        <f t="shared" si="22"/>
        <v>2091.0067275368374</v>
      </c>
      <c r="AA33" s="34">
        <f t="shared" si="23"/>
        <v>299173.3168987715</v>
      </c>
      <c r="AB33" s="33">
        <f t="shared" si="17"/>
        <v>2.2806188407183923</v>
      </c>
      <c r="AC33" s="11">
        <f t="shared" si="18"/>
        <v>39508</v>
      </c>
    </row>
    <row r="34" spans="1:29">
      <c r="A34" s="17">
        <f t="shared" si="19"/>
        <v>9</v>
      </c>
      <c r="B34" s="19">
        <f t="shared" si="4"/>
        <v>39539</v>
      </c>
      <c r="C34" s="20">
        <f>IF(A34&gt;$C$3,"_",IFERROR(VLOOKUP(B34,BAZA_LIBOR_WIBOR_KURS!$C$2:$F$145,2,FALSE),C33))</f>
        <v>2.8479999999999998E-2</v>
      </c>
      <c r="D34" s="20">
        <f t="shared" si="5"/>
        <v>0.02</v>
      </c>
      <c r="E34" s="27">
        <f t="shared" si="6"/>
        <v>529.97027766827978</v>
      </c>
      <c r="F34" s="27">
        <f t="shared" si="7"/>
        <v>92.87556637993201</v>
      </c>
      <c r="G34" s="30">
        <f>IF(A34&gt;$C$3,"_",$C$8-SUM($F$26:F34))</f>
        <v>131087.88623269924</v>
      </c>
      <c r="H34" s="21">
        <f>IF(A34&gt;$C$3,"_",IFERROR(VLOOKUP(B34,BAZA_LIBOR_WIBOR_KURS!$C$2:$F$145,4,FALSE),H33))</f>
        <v>2.1591818181818176</v>
      </c>
      <c r="I34" s="20">
        <f>IF(A34&gt;$C$3,"_",IFERROR(VLOOKUP(B34,BAZA_LIBOR_WIBOR_KURS!$C$2:$F$145,3,FALSE),I33))</f>
        <v>6.2913636363636324E-2</v>
      </c>
      <c r="J34" s="20">
        <f t="shared" si="8"/>
        <v>0.02</v>
      </c>
      <c r="K34" s="28">
        <f t="shared" si="3"/>
        <v>1344.8374219990069</v>
      </c>
      <c r="L34" s="21">
        <f t="shared" si="9"/>
        <v>2099.81</v>
      </c>
      <c r="M34" s="21">
        <f t="shared" si="10"/>
        <v>-754.97257800099305</v>
      </c>
      <c r="N34" s="31">
        <f>IF(A34&gt;$C$3,"_",$C$2-SUM($M$26:M34))</f>
        <v>304658.39113865106</v>
      </c>
      <c r="P34" s="34">
        <f t="shared" si="11"/>
        <v>1144.3021877181191</v>
      </c>
      <c r="Q34" s="34">
        <f t="shared" si="12"/>
        <v>200.53523428088769</v>
      </c>
      <c r="R34" s="34">
        <f t="shared" si="13"/>
        <v>1344.8374219990067</v>
      </c>
      <c r="T34" s="34">
        <f t="shared" si="14"/>
        <v>1144.3021877181191</v>
      </c>
      <c r="U34" s="34">
        <f t="shared" si="15"/>
        <v>200.53523428088769</v>
      </c>
      <c r="V34" s="34">
        <f t="shared" si="16"/>
        <v>1344.8374219990067</v>
      </c>
      <c r="X34" s="34">
        <f t="shared" si="20"/>
        <v>2067.1289672539729</v>
      </c>
      <c r="Y34" s="34">
        <f t="shared" si="21"/>
        <v>83.379726209876736</v>
      </c>
      <c r="Z34" s="34">
        <f t="shared" si="22"/>
        <v>2150.5086934638498</v>
      </c>
      <c r="AA34" s="34">
        <f t="shared" si="23"/>
        <v>299089.93717256165</v>
      </c>
      <c r="AB34" s="33">
        <f t="shared" si="17"/>
        <v>2.2815985959346037</v>
      </c>
      <c r="AC34" s="11">
        <f t="shared" si="18"/>
        <v>39539</v>
      </c>
    </row>
    <row r="35" spans="1:29">
      <c r="A35" s="17">
        <f t="shared" si="19"/>
        <v>10</v>
      </c>
      <c r="B35" s="19">
        <f t="shared" si="4"/>
        <v>39569</v>
      </c>
      <c r="C35" s="20">
        <f>IF(A35&gt;$C$3,"_",IFERROR(VLOOKUP(B35,BAZA_LIBOR_WIBOR_KURS!$C$2:$F$145,2,FALSE),C34))</f>
        <v>2.7820000000000001E-2</v>
      </c>
      <c r="D35" s="20">
        <f t="shared" si="5"/>
        <v>0.02</v>
      </c>
      <c r="E35" s="27">
        <f t="shared" si="6"/>
        <v>522.38522663730646</v>
      </c>
      <c r="F35" s="27">
        <f t="shared" si="7"/>
        <v>94.821805791964422</v>
      </c>
      <c r="G35" s="30">
        <f>IF(A35&gt;$C$3,"_",$C$8-SUM($F$26:F35))</f>
        <v>130993.06442690728</v>
      </c>
      <c r="H35" s="21">
        <f>IF(A35&gt;$C$3,"_",IFERROR(VLOOKUP(B35,BAZA_LIBOR_WIBOR_KURS!$C$2:$F$145,4,FALSE),H34))</f>
        <v>2.0952299999999999</v>
      </c>
      <c r="I35" s="20">
        <f>IF(A35&gt;$C$3,"_",IFERROR(VLOOKUP(B35,BAZA_LIBOR_WIBOR_KURS!$C$2:$F$145,3,FALSE),I34))</f>
        <v>6.4145000000000008E-2</v>
      </c>
      <c r="J35" s="20">
        <f t="shared" si="8"/>
        <v>0.02</v>
      </c>
      <c r="K35" s="28">
        <f t="shared" si="3"/>
        <v>1293.1906905567812</v>
      </c>
      <c r="L35" s="21">
        <f t="shared" si="9"/>
        <v>2136.29</v>
      </c>
      <c r="M35" s="21">
        <f t="shared" si="10"/>
        <v>-843.09930944321877</v>
      </c>
      <c r="N35" s="31">
        <f>IF(A35&gt;$C$3,"_",$C$2-SUM($M$26:M35))</f>
        <v>305501.49044809426</v>
      </c>
      <c r="P35" s="34">
        <f t="shared" si="11"/>
        <v>1094.5171984072836</v>
      </c>
      <c r="Q35" s="34">
        <f t="shared" si="12"/>
        <v>198.6734921494976</v>
      </c>
      <c r="R35" s="34">
        <f t="shared" si="13"/>
        <v>1293.1906905567812</v>
      </c>
      <c r="T35" s="34">
        <f t="shared" si="14"/>
        <v>1094.5171984072836</v>
      </c>
      <c r="U35" s="34">
        <f t="shared" si="15"/>
        <v>198.6734921494976</v>
      </c>
      <c r="V35" s="34">
        <f t="shared" si="16"/>
        <v>1293.1906905567812</v>
      </c>
      <c r="X35" s="34">
        <f t="shared" si="20"/>
        <v>2097.2435636154337</v>
      </c>
      <c r="Y35" s="34">
        <f t="shared" si="21"/>
        <v>81.055481127398423</v>
      </c>
      <c r="Z35" s="34">
        <f t="shared" si="22"/>
        <v>2178.2990447428319</v>
      </c>
      <c r="AA35" s="34">
        <f t="shared" si="23"/>
        <v>299008.88169143425</v>
      </c>
      <c r="AB35" s="33">
        <f t="shared" si="17"/>
        <v>2.282631397315527</v>
      </c>
      <c r="AC35" s="11">
        <f t="shared" si="18"/>
        <v>39569</v>
      </c>
    </row>
    <row r="36" spans="1:29">
      <c r="A36" s="17">
        <f t="shared" si="19"/>
        <v>11</v>
      </c>
      <c r="B36" s="19">
        <f t="shared" si="4"/>
        <v>39600</v>
      </c>
      <c r="C36" s="20">
        <f>IF(A36&gt;$C$3,"_",IFERROR(VLOOKUP(B36,BAZA_LIBOR_WIBOR_KURS!$C$2:$F$145,2,FALSE),C35))</f>
        <v>2.8369999999999999E-2</v>
      </c>
      <c r="D36" s="20">
        <f t="shared" si="5"/>
        <v>0.02</v>
      </c>
      <c r="E36" s="27">
        <f t="shared" si="6"/>
        <v>528.01121052745873</v>
      </c>
      <c r="F36" s="27">
        <f t="shared" si="7"/>
        <v>93.887087714086704</v>
      </c>
      <c r="G36" s="30">
        <f>IF(A36&gt;$C$3,"_",$C$8-SUM($F$26:F36))</f>
        <v>130899.17733919319</v>
      </c>
      <c r="H36" s="21">
        <f>IF(A36&gt;$C$3,"_",IFERROR(VLOOKUP(B36,BAZA_LIBOR_WIBOR_KURS!$C$2:$F$145,4,FALSE),H35))</f>
        <v>2.0907904761904765</v>
      </c>
      <c r="I36" s="20">
        <f>IF(A36&gt;$C$3,"_",IFERROR(VLOOKUP(B36,BAZA_LIBOR_WIBOR_KURS!$C$2:$F$145,3,FALSE),I35))</f>
        <v>6.5757142857142847E-2</v>
      </c>
      <c r="J36" s="20">
        <f t="shared" si="8"/>
        <v>0.02</v>
      </c>
      <c r="K36" s="28">
        <f t="shared" si="3"/>
        <v>1300.2590391224878</v>
      </c>
      <c r="L36" s="21">
        <f t="shared" si="9"/>
        <v>2183.2399999999998</v>
      </c>
      <c r="M36" s="21">
        <f t="shared" si="10"/>
        <v>-882.98096087751196</v>
      </c>
      <c r="N36" s="31">
        <f>IF(A36&gt;$C$3,"_",$C$2-SUM($M$26:M36))</f>
        <v>306384.47140897176</v>
      </c>
      <c r="P36" s="34">
        <f t="shared" si="11"/>
        <v>1103.9608102926154</v>
      </c>
      <c r="Q36" s="34">
        <f t="shared" si="12"/>
        <v>196.29822882987239</v>
      </c>
      <c r="R36" s="34">
        <f t="shared" si="13"/>
        <v>1300.2590391224878</v>
      </c>
      <c r="T36" s="34">
        <f t="shared" si="14"/>
        <v>1103.9608102926154</v>
      </c>
      <c r="U36" s="34">
        <f t="shared" si="15"/>
        <v>196.29822882987239</v>
      </c>
      <c r="V36" s="34">
        <f t="shared" si="16"/>
        <v>1300.2590391224878</v>
      </c>
      <c r="X36" s="34">
        <f t="shared" si="20"/>
        <v>2136.8456152305712</v>
      </c>
      <c r="Y36" s="34">
        <f t="shared" si="21"/>
        <v>77.947680825425621</v>
      </c>
      <c r="Z36" s="34">
        <f t="shared" si="22"/>
        <v>2214.793296055997</v>
      </c>
      <c r="AA36" s="34">
        <f t="shared" si="23"/>
        <v>298930.93401060882</v>
      </c>
      <c r="AB36" s="33">
        <f t="shared" si="17"/>
        <v>2.2836731298624011</v>
      </c>
      <c r="AC36" s="11">
        <f t="shared" si="18"/>
        <v>39600</v>
      </c>
    </row>
    <row r="37" spans="1:29">
      <c r="A37" s="17">
        <f t="shared" si="19"/>
        <v>12</v>
      </c>
      <c r="B37" s="19">
        <f t="shared" si="4"/>
        <v>39630</v>
      </c>
      <c r="C37" s="20">
        <f>IF(A37&gt;$C$3,"_",IFERROR(VLOOKUP(B37,BAZA_LIBOR_WIBOR_KURS!$C$2:$F$145,2,FALSE),C36))</f>
        <v>2.7859999999999999E-2</v>
      </c>
      <c r="D37" s="20">
        <f t="shared" si="5"/>
        <v>0.02</v>
      </c>
      <c r="E37" s="27">
        <f t="shared" si="6"/>
        <v>522.06955228781544</v>
      </c>
      <c r="F37" s="27">
        <f t="shared" si="7"/>
        <v>95.483889126276821</v>
      </c>
      <c r="G37" s="30">
        <f>IF(A37&gt;$C$3,"_",$C$8-SUM($F$26:F37))</f>
        <v>130803.69345006692</v>
      </c>
      <c r="H37" s="21">
        <f>IF(A37&gt;$C$3,"_",IFERROR(VLOOKUP(B37,BAZA_LIBOR_WIBOR_KURS!$C$2:$F$145,4,FALSE),H36))</f>
        <v>2.0148739130434783</v>
      </c>
      <c r="I37" s="20">
        <f>IF(A37&gt;$C$3,"_",IFERROR(VLOOKUP(B37,BAZA_LIBOR_WIBOR_KURS!$C$2:$F$145,3,FALSE),I36))</f>
        <v>6.6200000000000023E-2</v>
      </c>
      <c r="J37" s="20">
        <f t="shared" si="8"/>
        <v>0.02</v>
      </c>
      <c r="K37" s="28">
        <f t="shared" si="3"/>
        <v>1244.2923190154786</v>
      </c>
      <c r="L37" s="21">
        <f t="shared" si="9"/>
        <v>2200.86</v>
      </c>
      <c r="M37" s="21">
        <f t="shared" si="10"/>
        <v>-956.56768098452153</v>
      </c>
      <c r="N37" s="31">
        <f>IF(A37&gt;$C$3,"_",$C$2-SUM($M$26:M37))</f>
        <v>307341.03908995632</v>
      </c>
      <c r="P37" s="34">
        <f t="shared" si="11"/>
        <v>1051.9043216990076</v>
      </c>
      <c r="Q37" s="34">
        <f t="shared" si="12"/>
        <v>192.387997316471</v>
      </c>
      <c r="R37" s="34">
        <f t="shared" si="13"/>
        <v>1244.2923190154786</v>
      </c>
      <c r="T37" s="34">
        <f t="shared" si="14"/>
        <v>1051.9043216990076</v>
      </c>
      <c r="U37" s="34">
        <f t="shared" si="15"/>
        <v>192.387997316471</v>
      </c>
      <c r="V37" s="34">
        <f t="shared" si="16"/>
        <v>1244.2923190154786</v>
      </c>
      <c r="X37" s="34">
        <f t="shared" si="20"/>
        <v>2147.320542642874</v>
      </c>
      <c r="Y37" s="34">
        <f t="shared" si="21"/>
        <v>77.517096830964078</v>
      </c>
      <c r="Z37" s="34">
        <f t="shared" si="22"/>
        <v>2224.837639473838</v>
      </c>
      <c r="AA37" s="34">
        <f t="shared" si="23"/>
        <v>298853.41691377788</v>
      </c>
      <c r="AB37" s="33">
        <f t="shared" si="17"/>
        <v>2.2847475406178983</v>
      </c>
      <c r="AC37" s="11">
        <f t="shared" si="18"/>
        <v>39630</v>
      </c>
    </row>
    <row r="38" spans="1:29">
      <c r="A38" s="17">
        <f t="shared" si="19"/>
        <v>13</v>
      </c>
      <c r="B38" s="19">
        <f t="shared" si="4"/>
        <v>39661</v>
      </c>
      <c r="C38" s="20">
        <f>IF(A38&gt;$C$3,"_",IFERROR(VLOOKUP(B38,BAZA_LIBOR_WIBOR_KURS!$C$2:$F$145,2,FALSE),C37))</f>
        <v>2.7480000000000001E-2</v>
      </c>
      <c r="D38" s="20">
        <f t="shared" si="5"/>
        <v>0.02</v>
      </c>
      <c r="E38" s="27">
        <f t="shared" si="6"/>
        <v>517.54661375076478</v>
      </c>
      <c r="F38" s="27">
        <f t="shared" si="7"/>
        <v>96.782303848820376</v>
      </c>
      <c r="G38" s="30">
        <f>IF(A38&gt;$C$3,"_",$C$8-SUM($F$26:F38))</f>
        <v>130706.9111462181</v>
      </c>
      <c r="H38" s="21">
        <f>IF(A38&gt;$C$3,"_",IFERROR(VLOOKUP(B38,BAZA_LIBOR_WIBOR_KURS!$C$2:$F$145,4,FALSE),H37))</f>
        <v>2.027765</v>
      </c>
      <c r="I38" s="20">
        <f>IF(A38&gt;$C$3,"_",IFERROR(VLOOKUP(B38,BAZA_LIBOR_WIBOR_KURS!$C$2:$F$145,3,FALSE),I37))</f>
        <v>6.5210000000000004E-2</v>
      </c>
      <c r="J38" s="20">
        <f t="shared" si="8"/>
        <v>0.02</v>
      </c>
      <c r="K38" s="28">
        <f t="shared" si="3"/>
        <v>1245.7146775963226</v>
      </c>
      <c r="L38" s="21">
        <f t="shared" si="9"/>
        <v>2182.38</v>
      </c>
      <c r="M38" s="21">
        <f t="shared" si="10"/>
        <v>-936.66532240367746</v>
      </c>
      <c r="N38" s="31">
        <f>IF(A38&gt;$C$3,"_",$C$2-SUM($M$26:M38))</f>
        <v>308277.70441235998</v>
      </c>
      <c r="P38" s="34">
        <f t="shared" si="11"/>
        <v>1049.4629092323196</v>
      </c>
      <c r="Q38" s="34">
        <f t="shared" si="12"/>
        <v>196.25176836400325</v>
      </c>
      <c r="R38" s="34">
        <f t="shared" si="13"/>
        <v>1245.7146775963229</v>
      </c>
      <c r="T38" s="34">
        <f t="shared" si="14"/>
        <v>1049.4629092323196</v>
      </c>
      <c r="U38" s="34">
        <f t="shared" si="15"/>
        <v>196.25176836400325</v>
      </c>
      <c r="V38" s="34">
        <f t="shared" si="16"/>
        <v>1245.7146775963229</v>
      </c>
      <c r="X38" s="34">
        <f t="shared" si="20"/>
        <v>2122.108304601918</v>
      </c>
      <c r="Y38" s="34">
        <f t="shared" si="21"/>
        <v>80.307522062077041</v>
      </c>
      <c r="Z38" s="34">
        <f t="shared" si="22"/>
        <v>2202.4158266639952</v>
      </c>
      <c r="AA38" s="34">
        <f t="shared" si="23"/>
        <v>298773.10939171579</v>
      </c>
      <c r="AB38" s="33">
        <f t="shared" si="17"/>
        <v>2.2858248792788531</v>
      </c>
      <c r="AC38" s="11">
        <f t="shared" si="18"/>
        <v>39661</v>
      </c>
    </row>
    <row r="39" spans="1:29">
      <c r="A39" s="17">
        <f t="shared" si="19"/>
        <v>14</v>
      </c>
      <c r="B39" s="19">
        <f t="shared" si="4"/>
        <v>39692</v>
      </c>
      <c r="C39" s="20">
        <f>IF(A39&gt;$C$3,"_",IFERROR(VLOOKUP(B39,BAZA_LIBOR_WIBOR_KURS!$C$2:$F$145,2,FALSE),C38))</f>
        <v>2.7789999999999999E-2</v>
      </c>
      <c r="D39" s="20">
        <f t="shared" si="5"/>
        <v>0.02</v>
      </c>
      <c r="E39" s="27">
        <f t="shared" si="6"/>
        <v>520.54027363981356</v>
      </c>
      <c r="F39" s="27">
        <f t="shared" si="7"/>
        <v>96.415093517026051</v>
      </c>
      <c r="G39" s="30">
        <f>IF(A39&gt;$C$3,"_",$C$8-SUM($F$26:F39))</f>
        <v>130610.49605270107</v>
      </c>
      <c r="H39" s="21">
        <f>IF(A39&gt;$C$3,"_",IFERROR(VLOOKUP(B39,BAZA_LIBOR_WIBOR_KURS!$C$2:$F$145,4,FALSE),H38))</f>
        <v>2.1158181818181823</v>
      </c>
      <c r="I39" s="20">
        <f>IF(A39&gt;$C$3,"_",IFERROR(VLOOKUP(B39,BAZA_LIBOR_WIBOR_KURS!$C$2:$F$145,3,FALSE),I38))</f>
        <v>6.5581818181818199E-2</v>
      </c>
      <c r="J39" s="20">
        <f t="shared" si="8"/>
        <v>0.02</v>
      </c>
      <c r="K39" s="28">
        <f t="shared" si="3"/>
        <v>1305.3653832007535</v>
      </c>
      <c r="L39" s="21">
        <f t="shared" si="9"/>
        <v>2198.58</v>
      </c>
      <c r="M39" s="21">
        <f t="shared" si="10"/>
        <v>-893.21461679924641</v>
      </c>
      <c r="N39" s="31">
        <f>IF(A39&gt;$C$3,"_",$C$2-SUM($M$26:M39))</f>
        <v>309170.91902915924</v>
      </c>
      <c r="P39" s="34">
        <f t="shared" si="11"/>
        <v>1101.3685753357295</v>
      </c>
      <c r="Q39" s="34">
        <f t="shared" si="12"/>
        <v>203.99680786502407</v>
      </c>
      <c r="R39" s="34">
        <f t="shared" si="13"/>
        <v>1305.3653832007535</v>
      </c>
      <c r="T39" s="34">
        <f t="shared" si="14"/>
        <v>1101.3685753357295</v>
      </c>
      <c r="U39" s="34">
        <f t="shared" si="15"/>
        <v>203.99680786502407</v>
      </c>
      <c r="V39" s="34">
        <f t="shared" si="16"/>
        <v>1305.3653832007535</v>
      </c>
      <c r="X39" s="34">
        <f t="shared" si="20"/>
        <v>2130.7954937981917</v>
      </c>
      <c r="Y39" s="34">
        <f t="shared" si="21"/>
        <v>80.028414042559334</v>
      </c>
      <c r="Z39" s="34">
        <f t="shared" si="22"/>
        <v>2210.823907840751</v>
      </c>
      <c r="AA39" s="34">
        <f t="shared" si="23"/>
        <v>298693.08097767323</v>
      </c>
      <c r="AB39" s="33">
        <f t="shared" si="17"/>
        <v>2.2868995218971619</v>
      </c>
      <c r="AC39" s="11">
        <f t="shared" si="18"/>
        <v>39692</v>
      </c>
    </row>
    <row r="40" spans="1:29">
      <c r="A40" s="17">
        <f t="shared" si="19"/>
        <v>15</v>
      </c>
      <c r="B40" s="19">
        <f t="shared" si="4"/>
        <v>39722</v>
      </c>
      <c r="C40" s="20">
        <f>IF(A40&gt;$C$3,"_",IFERROR(VLOOKUP(B40,BAZA_LIBOR_WIBOR_KURS!$C$2:$F$145,2,FALSE),C39))</f>
        <v>2.998E-2</v>
      </c>
      <c r="D40" s="20">
        <f t="shared" si="5"/>
        <v>0.02</v>
      </c>
      <c r="E40" s="27">
        <f t="shared" si="6"/>
        <v>543.9927160594998</v>
      </c>
      <c r="F40" s="27">
        <f t="shared" si="7"/>
        <v>91.628625302652281</v>
      </c>
      <c r="G40" s="30">
        <f>IF(A40&gt;$C$3,"_",$C$8-SUM($F$26:F40))</f>
        <v>130518.86742739842</v>
      </c>
      <c r="H40" s="21">
        <f>IF(A40&gt;$C$3,"_",IFERROR(VLOOKUP(B40,BAZA_LIBOR_WIBOR_KURS!$C$2:$F$145,4,FALSE),H39))</f>
        <v>2.3559260869565213</v>
      </c>
      <c r="I40" s="20">
        <f>IF(A40&gt;$C$3,"_",IFERROR(VLOOKUP(B40,BAZA_LIBOR_WIBOR_KURS!$C$2:$F$145,3,FALSE),I39))</f>
        <v>6.7969565217391323E-2</v>
      </c>
      <c r="J40" s="20">
        <f t="shared" si="8"/>
        <v>0.02</v>
      </c>
      <c r="K40" s="28">
        <f t="shared" si="3"/>
        <v>1497.4768995413901</v>
      </c>
      <c r="L40" s="21">
        <f t="shared" si="9"/>
        <v>2266.4699999999998</v>
      </c>
      <c r="M40" s="21">
        <f t="shared" si="10"/>
        <v>-768.99310045860966</v>
      </c>
      <c r="N40" s="31">
        <f>IF(A40&gt;$C$3,"_",$C$2-SUM($M$26:M40))</f>
        <v>309939.91212961782</v>
      </c>
      <c r="P40" s="34">
        <f t="shared" si="11"/>
        <v>1281.6066308789073</v>
      </c>
      <c r="Q40" s="34">
        <f t="shared" si="12"/>
        <v>215.87026866248289</v>
      </c>
      <c r="R40" s="34">
        <f t="shared" si="13"/>
        <v>1497.4768995413901</v>
      </c>
      <c r="T40" s="34">
        <f t="shared" si="14"/>
        <v>1281.6066308789073</v>
      </c>
      <c r="U40" s="34">
        <f t="shared" si="15"/>
        <v>215.87026866248289</v>
      </c>
      <c r="V40" s="34">
        <f t="shared" si="16"/>
        <v>1497.4768995413901</v>
      </c>
      <c r="X40" s="34">
        <f t="shared" si="20"/>
        <v>2189.6583722540813</v>
      </c>
      <c r="Y40" s="34">
        <f t="shared" si="21"/>
        <v>75.310965383294644</v>
      </c>
      <c r="Z40" s="34">
        <f t="shared" si="22"/>
        <v>2264.9693376373762</v>
      </c>
      <c r="AA40" s="34">
        <f t="shared" si="23"/>
        <v>298617.77001228993</v>
      </c>
      <c r="AB40" s="33">
        <f t="shared" si="17"/>
        <v>2.2879279900156742</v>
      </c>
      <c r="AC40" s="11">
        <f t="shared" si="18"/>
        <v>39722</v>
      </c>
    </row>
    <row r="41" spans="1:29">
      <c r="A41" s="17">
        <f t="shared" si="19"/>
        <v>16</v>
      </c>
      <c r="B41" s="19">
        <f t="shared" si="4"/>
        <v>39753</v>
      </c>
      <c r="C41" s="20">
        <f>IF(A41&gt;$C$3,"_",IFERROR(VLOOKUP(B41,BAZA_LIBOR_WIBOR_KURS!$C$2:$F$145,2,FALSE),C40))</f>
        <v>1.967E-2</v>
      </c>
      <c r="D41" s="20">
        <f t="shared" si="5"/>
        <v>0.02</v>
      </c>
      <c r="E41" s="27">
        <f t="shared" si="6"/>
        <v>431.47362257040788</v>
      </c>
      <c r="F41" s="27">
        <f t="shared" si="7"/>
        <v>118.54232526767322</v>
      </c>
      <c r="G41" s="30">
        <f>IF(A41&gt;$C$3,"_",$C$8-SUM($F$26:F41))</f>
        <v>130400.32510213075</v>
      </c>
      <c r="H41" s="21">
        <f>IF(A41&gt;$C$3,"_",IFERROR(VLOOKUP(B41,BAZA_LIBOR_WIBOR_KURS!$C$2:$F$145,4,FALSE),H40))</f>
        <v>2.4589999999999996</v>
      </c>
      <c r="I41" s="20">
        <f>IF(A41&gt;$C$3,"_",IFERROR(VLOOKUP(B41,BAZA_LIBOR_WIBOR_KURS!$C$2:$F$145,3,FALSE),I40))</f>
        <v>6.7394736842105257E-2</v>
      </c>
      <c r="J41" s="20">
        <f t="shared" si="8"/>
        <v>0.02</v>
      </c>
      <c r="K41" s="28">
        <f t="shared" si="3"/>
        <v>1352.4892157338411</v>
      </c>
      <c r="L41" s="21">
        <f t="shared" si="9"/>
        <v>2257.2600000000002</v>
      </c>
      <c r="M41" s="21">
        <f t="shared" si="10"/>
        <v>-904.77078426615913</v>
      </c>
      <c r="N41" s="31">
        <f>IF(A41&gt;$C$3,"_",$C$2-SUM($M$26:M41))</f>
        <v>310844.682913884</v>
      </c>
      <c r="P41" s="34">
        <f t="shared" si="11"/>
        <v>1060.9936379006328</v>
      </c>
      <c r="Q41" s="34">
        <f t="shared" si="12"/>
        <v>291.49557783320842</v>
      </c>
      <c r="R41" s="34">
        <f t="shared" si="13"/>
        <v>1352.4892157338413</v>
      </c>
      <c r="T41" s="34">
        <f t="shared" si="14"/>
        <v>1060.9936379006328</v>
      </c>
      <c r="U41" s="34">
        <f t="shared" si="15"/>
        <v>291.49557783320842</v>
      </c>
      <c r="V41" s="34">
        <f t="shared" si="16"/>
        <v>1352.4892157338413</v>
      </c>
      <c r="X41" s="34">
        <f t="shared" si="20"/>
        <v>2174.8017855500325</v>
      </c>
      <c r="Y41" s="34">
        <f t="shared" si="21"/>
        <v>77.112249241169508</v>
      </c>
      <c r="Z41" s="34">
        <f t="shared" si="22"/>
        <v>2251.9140347912021</v>
      </c>
      <c r="AA41" s="34">
        <f t="shared" si="23"/>
        <v>298540.65776304877</v>
      </c>
      <c r="AB41" s="33">
        <f t="shared" si="17"/>
        <v>2.2894165143317622</v>
      </c>
      <c r="AC41" s="11">
        <f t="shared" si="18"/>
        <v>39753</v>
      </c>
    </row>
    <row r="42" spans="1:29">
      <c r="A42" s="17">
        <f t="shared" si="19"/>
        <v>17</v>
      </c>
      <c r="B42" s="19">
        <f t="shared" si="4"/>
        <v>39783</v>
      </c>
      <c r="C42" s="20">
        <f>IF(A42&gt;$C$3,"_",IFERROR(VLOOKUP(B42,BAZA_LIBOR_WIBOR_KURS!$C$2:$F$145,2,FALSE),C41))</f>
        <v>9.1299999999999992E-3</v>
      </c>
      <c r="D42" s="20">
        <f t="shared" si="5"/>
        <v>0.02</v>
      </c>
      <c r="E42" s="27">
        <f t="shared" si="6"/>
        <v>316.54678918542237</v>
      </c>
      <c r="F42" s="27">
        <f t="shared" si="7"/>
        <v>152.1711985156322</v>
      </c>
      <c r="G42" s="30">
        <f>IF(A42&gt;$C$3,"_",$C$8-SUM($F$26:F42))</f>
        <v>130248.15390361511</v>
      </c>
      <c r="H42" s="21">
        <f>IF(A42&gt;$C$3,"_",IFERROR(VLOOKUP(B42,BAZA_LIBOR_WIBOR_KURS!$C$2:$F$145,4,FALSE),H41))</f>
        <v>2.6059285714285716</v>
      </c>
      <c r="I42" s="20">
        <f>IF(A42&gt;$C$3,"_",IFERROR(VLOOKUP(B42,BAZA_LIBOR_WIBOR_KURS!$C$2:$F$145,3,FALSE),I41))</f>
        <v>6.3785714285714265E-2</v>
      </c>
      <c r="J42" s="20">
        <f t="shared" si="8"/>
        <v>0.02</v>
      </c>
      <c r="K42" s="28">
        <f t="shared" si="3"/>
        <v>1221.4455960926839</v>
      </c>
      <c r="L42" s="21">
        <f t="shared" si="9"/>
        <v>2170.36</v>
      </c>
      <c r="M42" s="21">
        <f t="shared" si="10"/>
        <v>-948.91440390731623</v>
      </c>
      <c r="N42" s="31">
        <f>IF(A42&gt;$C$3,"_",$C$2-SUM($M$26:M42))</f>
        <v>311793.59731779131</v>
      </c>
      <c r="P42" s="34">
        <f t="shared" si="11"/>
        <v>824.89832213226896</v>
      </c>
      <c r="Q42" s="34">
        <f t="shared" si="12"/>
        <v>396.547273960415</v>
      </c>
      <c r="R42" s="34">
        <f t="shared" si="13"/>
        <v>1221.4455960926839</v>
      </c>
      <c r="T42" s="34">
        <f t="shared" si="14"/>
        <v>824.89832213226896</v>
      </c>
      <c r="U42" s="34">
        <f t="shared" si="15"/>
        <v>396.547273960415</v>
      </c>
      <c r="V42" s="34">
        <f t="shared" si="16"/>
        <v>1221.4455960926839</v>
      </c>
      <c r="X42" s="34">
        <f t="shared" si="20"/>
        <v>2084.4535211670009</v>
      </c>
      <c r="Y42" s="34">
        <f t="shared" si="21"/>
        <v>85.989930123259811</v>
      </c>
      <c r="Z42" s="34">
        <f t="shared" si="22"/>
        <v>2170.4434512902608</v>
      </c>
      <c r="AA42" s="34">
        <f t="shared" si="23"/>
        <v>298454.66783292551</v>
      </c>
      <c r="AB42" s="33">
        <f t="shared" si="17"/>
        <v>2.291431078967805</v>
      </c>
      <c r="AC42" s="11">
        <f t="shared" si="18"/>
        <v>39783</v>
      </c>
    </row>
    <row r="43" spans="1:29">
      <c r="A43" s="17">
        <f t="shared" si="19"/>
        <v>18</v>
      </c>
      <c r="B43" s="19">
        <f t="shared" si="4"/>
        <v>39814</v>
      </c>
      <c r="C43" s="20">
        <f>IF(A43&gt;$C$3,"_",IFERROR(VLOOKUP(B43,BAZA_LIBOR_WIBOR_KURS!$C$2:$F$145,2,FALSE),C42))</f>
        <v>5.6899999999999997E-3</v>
      </c>
      <c r="D43" s="20">
        <f t="shared" si="5"/>
        <v>0.02</v>
      </c>
      <c r="E43" s="27">
        <f t="shared" si="6"/>
        <v>278.83958948198938</v>
      </c>
      <c r="F43" s="27">
        <f t="shared" si="7"/>
        <v>164.83501878854995</v>
      </c>
      <c r="G43" s="30">
        <f>IF(A43&gt;$C$3,"_",$C$8-SUM($F$26:F43))</f>
        <v>130083.31888482656</v>
      </c>
      <c r="H43" s="21">
        <f>IF(A43&gt;$C$3,"_",IFERROR(VLOOKUP(B43,BAZA_LIBOR_WIBOR_KURS!$C$2:$F$145,4,FALSE),H42))</f>
        <v>2.8255238095238098</v>
      </c>
      <c r="I43" s="20">
        <f>IF(A43&gt;$C$3,"_",IFERROR(VLOOKUP(B43,BAZA_LIBOR_WIBOR_KURS!$C$2:$F$145,3,FALSE),I42))</f>
        <v>5.5061904761904756E-2</v>
      </c>
      <c r="J43" s="20">
        <f t="shared" si="8"/>
        <v>0.02</v>
      </c>
      <c r="K43" s="28">
        <f t="shared" si="3"/>
        <v>1253.6131693495583</v>
      </c>
      <c r="L43" s="21">
        <f t="shared" si="9"/>
        <v>1950.32</v>
      </c>
      <c r="M43" s="21">
        <f t="shared" si="10"/>
        <v>-696.70683065044159</v>
      </c>
      <c r="N43" s="31">
        <f>IF(A43&gt;$C$3,"_",$C$2-SUM($M$26:M43))</f>
        <v>312490.30414844176</v>
      </c>
      <c r="P43" s="34">
        <f t="shared" si="11"/>
        <v>787.86789911920584</v>
      </c>
      <c r="Q43" s="34">
        <f t="shared" si="12"/>
        <v>465.74527023035239</v>
      </c>
      <c r="R43" s="34">
        <f t="shared" si="13"/>
        <v>1253.6131693495581</v>
      </c>
      <c r="T43" s="34">
        <f t="shared" si="14"/>
        <v>787.86789911920584</v>
      </c>
      <c r="U43" s="34">
        <f t="shared" si="15"/>
        <v>465.74527023035239</v>
      </c>
      <c r="V43" s="34">
        <f t="shared" si="16"/>
        <v>1253.6131693495581</v>
      </c>
      <c r="X43" s="34">
        <f t="shared" si="20"/>
        <v>1866.8813210517478</v>
      </c>
      <c r="Y43" s="34">
        <f t="shared" si="21"/>
        <v>110.19555060030821</v>
      </c>
      <c r="Z43" s="34">
        <f t="shared" si="22"/>
        <v>1977.0768716520561</v>
      </c>
      <c r="AA43" s="34">
        <f t="shared" si="23"/>
        <v>298344.47228232521</v>
      </c>
      <c r="AB43" s="33">
        <f t="shared" si="17"/>
        <v>2.2934875496717151</v>
      </c>
      <c r="AC43" s="11">
        <f t="shared" si="18"/>
        <v>39814</v>
      </c>
    </row>
    <row r="44" spans="1:29">
      <c r="A44" s="17">
        <f t="shared" si="19"/>
        <v>19</v>
      </c>
      <c r="B44" s="19">
        <f t="shared" si="4"/>
        <v>39845</v>
      </c>
      <c r="C44" s="20">
        <f>IF(A44&gt;$C$3,"_",IFERROR(VLOOKUP(B44,BAZA_LIBOR_WIBOR_KURS!$C$2:$F$145,2,FALSE),C43))</f>
        <v>5.0600000000000003E-3</v>
      </c>
      <c r="D44" s="20">
        <f t="shared" si="5"/>
        <v>0.02</v>
      </c>
      <c r="E44" s="27">
        <f t="shared" si="6"/>
        <v>271.65733093781279</v>
      </c>
      <c r="F44" s="27">
        <f t="shared" si="7"/>
        <v>167.51906549706842</v>
      </c>
      <c r="G44" s="30">
        <f>IF(A44&gt;$C$3,"_",$C$8-SUM($F$26:F44))</f>
        <v>129915.79981932949</v>
      </c>
      <c r="H44" s="21">
        <f>IF(A44&gt;$C$3,"_",IFERROR(VLOOKUP(B44,BAZA_LIBOR_WIBOR_KURS!$C$2:$F$145,4,FALSE),H43))</f>
        <v>3.1191750000000003</v>
      </c>
      <c r="I44" s="20">
        <f>IF(A44&gt;$C$3,"_",IFERROR(VLOOKUP(B44,BAZA_LIBOR_WIBOR_KURS!$C$2:$F$145,3,FALSE),I43))</f>
        <v>4.6875000000000014E-2</v>
      </c>
      <c r="J44" s="20">
        <f t="shared" si="8"/>
        <v>0.02</v>
      </c>
      <c r="K44" s="28">
        <f t="shared" si="3"/>
        <v>1369.8680363497708</v>
      </c>
      <c r="L44" s="21">
        <f t="shared" si="9"/>
        <v>1741.48</v>
      </c>
      <c r="M44" s="21">
        <f t="shared" si="10"/>
        <v>-371.6119636502292</v>
      </c>
      <c r="N44" s="31">
        <f>IF(A44&gt;$C$3,"_",$C$2-SUM($M$26:M44))</f>
        <v>312861.91611209197</v>
      </c>
      <c r="P44" s="34">
        <f t="shared" si="11"/>
        <v>847.34675522795226</v>
      </c>
      <c r="Q44" s="34">
        <f t="shared" si="12"/>
        <v>522.52128112181845</v>
      </c>
      <c r="R44" s="34">
        <f t="shared" si="13"/>
        <v>1369.8680363497706</v>
      </c>
      <c r="T44" s="34">
        <f t="shared" si="14"/>
        <v>847.34675522795226</v>
      </c>
      <c r="U44" s="34">
        <f t="shared" si="15"/>
        <v>522.52128112181845</v>
      </c>
      <c r="V44" s="34">
        <f t="shared" si="16"/>
        <v>1369.8680363497706</v>
      </c>
      <c r="X44" s="34">
        <f t="shared" si="20"/>
        <v>1662.6488819900419</v>
      </c>
      <c r="Y44" s="34">
        <f t="shared" si="21"/>
        <v>138.16583671042443</v>
      </c>
      <c r="Z44" s="34">
        <f t="shared" si="22"/>
        <v>1800.8147187004663</v>
      </c>
      <c r="AA44" s="34">
        <f t="shared" si="23"/>
        <v>298206.30644561478</v>
      </c>
      <c r="AB44" s="33">
        <f t="shared" si="17"/>
        <v>2.2953813690122562</v>
      </c>
      <c r="AC44" s="11">
        <f t="shared" si="18"/>
        <v>39845</v>
      </c>
    </row>
    <row r="45" spans="1:29">
      <c r="A45" s="17">
        <f t="shared" si="19"/>
        <v>20</v>
      </c>
      <c r="B45" s="19">
        <f t="shared" si="4"/>
        <v>39873</v>
      </c>
      <c r="C45" s="20">
        <f>IF(A45&gt;$C$3,"_",IFERROR(VLOOKUP(B45,BAZA_LIBOR_WIBOR_KURS!$C$2:$F$145,2,FALSE),C44))</f>
        <v>4.3600000000000002E-3</v>
      </c>
      <c r="D45" s="20">
        <f t="shared" si="5"/>
        <v>0.02</v>
      </c>
      <c r="E45" s="27">
        <f t="shared" si="6"/>
        <v>263.7290736332389</v>
      </c>
      <c r="F45" s="27">
        <f t="shared" si="7"/>
        <v>170.4875086692071</v>
      </c>
      <c r="G45" s="30">
        <f>IF(A45&gt;$C$3,"_",$C$8-SUM($F$26:F45))</f>
        <v>129745.31231066029</v>
      </c>
      <c r="H45" s="21">
        <f>IF(A45&gt;$C$3,"_",IFERROR(VLOOKUP(B45,BAZA_LIBOR_WIBOR_KURS!$C$2:$F$145,4,FALSE),H44))</f>
        <v>3.0715227272727272</v>
      </c>
      <c r="I45" s="20">
        <f>IF(A45&gt;$C$3,"_",IFERROR(VLOOKUP(B45,BAZA_LIBOR_WIBOR_KURS!$C$2:$F$145,3,FALSE),I44))</f>
        <v>4.2990909090909087E-2</v>
      </c>
      <c r="J45" s="20">
        <f t="shared" si="8"/>
        <v>0.02</v>
      </c>
      <c r="K45" s="28">
        <f t="shared" si="3"/>
        <v>1333.7061011006515</v>
      </c>
      <c r="L45" s="21">
        <f t="shared" si="9"/>
        <v>1642.29</v>
      </c>
      <c r="M45" s="21">
        <f t="shared" si="10"/>
        <v>-308.58389889934847</v>
      </c>
      <c r="N45" s="31">
        <f>IF(A45&gt;$C$3,"_",$C$2-SUM($M$26:M45))</f>
        <v>313170.50001099135</v>
      </c>
      <c r="P45" s="34">
        <f t="shared" si="11"/>
        <v>810.04984350707582</v>
      </c>
      <c r="Q45" s="34">
        <f t="shared" si="12"/>
        <v>523.65625759357567</v>
      </c>
      <c r="R45" s="34">
        <f t="shared" si="13"/>
        <v>1333.7061011006515</v>
      </c>
      <c r="T45" s="34">
        <f t="shared" si="14"/>
        <v>810.04984350707582</v>
      </c>
      <c r="U45" s="34">
        <f t="shared" si="15"/>
        <v>523.65625759357567</v>
      </c>
      <c r="V45" s="34">
        <f t="shared" si="16"/>
        <v>1333.7061011006515</v>
      </c>
      <c r="X45" s="34">
        <f t="shared" si="20"/>
        <v>1565.3571949709581</v>
      </c>
      <c r="Y45" s="34">
        <f t="shared" si="21"/>
        <v>153.86163491581141</v>
      </c>
      <c r="Z45" s="34">
        <f t="shared" si="22"/>
        <v>1719.2188298867695</v>
      </c>
      <c r="AA45" s="34">
        <f t="shared" si="23"/>
        <v>298052.44481069897</v>
      </c>
      <c r="AB45" s="33">
        <f t="shared" si="17"/>
        <v>2.2972116641643789</v>
      </c>
      <c r="AC45" s="11">
        <f t="shared" si="18"/>
        <v>39873</v>
      </c>
    </row>
    <row r="46" spans="1:29">
      <c r="A46" s="17">
        <f t="shared" si="19"/>
        <v>21</v>
      </c>
      <c r="B46" s="19">
        <f t="shared" si="4"/>
        <v>39904</v>
      </c>
      <c r="C46" s="20">
        <f>IF(A46&gt;$C$3,"_",IFERROR(VLOOKUP(B46,BAZA_LIBOR_WIBOR_KURS!$C$2:$F$145,2,FALSE),C45))</f>
        <v>4.0099999999999997E-3</v>
      </c>
      <c r="D46" s="20">
        <f t="shared" si="5"/>
        <v>0.02</v>
      </c>
      <c r="E46" s="27">
        <f t="shared" si="6"/>
        <v>259.59874571491275</v>
      </c>
      <c r="F46" s="27">
        <f t="shared" si="7"/>
        <v>172.15395950766299</v>
      </c>
      <c r="G46" s="30">
        <f>IF(A46&gt;$C$3,"_",$C$8-SUM($F$26:F46))</f>
        <v>129573.15835115263</v>
      </c>
      <c r="H46" s="21">
        <f>IF(A46&gt;$C$3,"_",IFERROR(VLOOKUP(B46,BAZA_LIBOR_WIBOR_KURS!$C$2:$F$145,4,FALSE),H45))</f>
        <v>2.9235857142857142</v>
      </c>
      <c r="I46" s="20">
        <f>IF(A46&gt;$C$3,"_",IFERROR(VLOOKUP(B46,BAZA_LIBOR_WIBOR_KURS!$C$2:$F$145,3,FALSE),I45))</f>
        <v>4.2047619047619049E-2</v>
      </c>
      <c r="J46" s="20">
        <f t="shared" si="8"/>
        <v>0.02</v>
      </c>
      <c r="K46" s="28">
        <f t="shared" si="3"/>
        <v>1262.2660410929336</v>
      </c>
      <c r="L46" s="21">
        <f t="shared" si="9"/>
        <v>1619.29</v>
      </c>
      <c r="M46" s="21">
        <f t="shared" si="10"/>
        <v>-357.02395890706634</v>
      </c>
      <c r="N46" s="31">
        <f>IF(A46&gt;$C$3,"_",$C$2-SUM($M$26:M46))</f>
        <v>313527.52396989841</v>
      </c>
      <c r="P46" s="34">
        <f t="shared" si="11"/>
        <v>758.95918441860874</v>
      </c>
      <c r="Q46" s="34">
        <f t="shared" si="12"/>
        <v>503.30685667432482</v>
      </c>
      <c r="R46" s="34">
        <f t="shared" si="13"/>
        <v>1262.2660410929336</v>
      </c>
      <c r="T46" s="34">
        <f t="shared" si="14"/>
        <v>758.95918441860874</v>
      </c>
      <c r="U46" s="34">
        <f t="shared" si="15"/>
        <v>503.30685667432482</v>
      </c>
      <c r="V46" s="34">
        <f t="shared" si="16"/>
        <v>1262.2660410929336</v>
      </c>
      <c r="X46" s="34">
        <f t="shared" si="20"/>
        <v>1541.1203793188124</v>
      </c>
      <c r="Y46" s="34">
        <f t="shared" si="21"/>
        <v>158.5072691611071</v>
      </c>
      <c r="Z46" s="34">
        <f t="shared" si="22"/>
        <v>1699.6276484799196</v>
      </c>
      <c r="AA46" s="34">
        <f t="shared" si="23"/>
        <v>297893.93754153786</v>
      </c>
      <c r="AB46" s="33">
        <f t="shared" si="17"/>
        <v>2.2990404905792583</v>
      </c>
      <c r="AC46" s="11">
        <f t="shared" si="18"/>
        <v>39904</v>
      </c>
    </row>
    <row r="47" spans="1:29">
      <c r="A47" s="17">
        <f t="shared" si="19"/>
        <v>22</v>
      </c>
      <c r="B47" s="19">
        <f t="shared" si="4"/>
        <v>39934</v>
      </c>
      <c r="C47" s="20">
        <f>IF(A47&gt;$C$3,"_",IFERROR(VLOOKUP(B47,BAZA_LIBOR_WIBOR_KURS!$C$2:$F$145,2,FALSE),C46))</f>
        <v>4.0200000000000001E-3</v>
      </c>
      <c r="D47" s="20">
        <f t="shared" si="5"/>
        <v>0.02</v>
      </c>
      <c r="E47" s="27">
        <f t="shared" si="6"/>
        <v>259.36227196622383</v>
      </c>
      <c r="F47" s="27">
        <f t="shared" si="7"/>
        <v>172.46059609356055</v>
      </c>
      <c r="G47" s="30">
        <f>IF(A47&gt;$C$3,"_",$C$8-SUM($F$26:F47))</f>
        <v>129400.69775505907</v>
      </c>
      <c r="H47" s="21">
        <f>IF(A47&gt;$C$3,"_",IFERROR(VLOOKUP(B47,BAZA_LIBOR_WIBOR_KURS!$C$2:$F$145,4,FALSE),H46))</f>
        <v>2.9161999999999995</v>
      </c>
      <c r="I47" s="20">
        <f>IF(A47&gt;$C$3,"_",IFERROR(VLOOKUP(B47,BAZA_LIBOR_WIBOR_KURS!$C$2:$F$145,3,FALSE),I46))</f>
        <v>4.5155000000000001E-2</v>
      </c>
      <c r="J47" s="20">
        <f t="shared" si="8"/>
        <v>0.02</v>
      </c>
      <c r="K47" s="28">
        <f t="shared" si="3"/>
        <v>1259.2818478359429</v>
      </c>
      <c r="L47" s="21">
        <f t="shared" si="9"/>
        <v>1702.32</v>
      </c>
      <c r="M47" s="21">
        <f t="shared" si="10"/>
        <v>-443.03815216405701</v>
      </c>
      <c r="N47" s="31">
        <f>IF(A47&gt;$C$3,"_",$C$2-SUM($M$26:M47))</f>
        <v>313970.56212206243</v>
      </c>
      <c r="P47" s="34">
        <f t="shared" si="11"/>
        <v>756.35225750790175</v>
      </c>
      <c r="Q47" s="34">
        <f t="shared" si="12"/>
        <v>502.92959032804117</v>
      </c>
      <c r="R47" s="34">
        <f t="shared" si="13"/>
        <v>1259.2818478359429</v>
      </c>
      <c r="T47" s="34">
        <f t="shared" si="14"/>
        <v>756.35225750790175</v>
      </c>
      <c r="U47" s="34">
        <f t="shared" si="15"/>
        <v>502.92959032804117</v>
      </c>
      <c r="V47" s="34">
        <f t="shared" si="16"/>
        <v>1259.2818478359429</v>
      </c>
      <c r="X47" s="34">
        <f t="shared" si="20"/>
        <v>1617.4399583765751</v>
      </c>
      <c r="Y47" s="34">
        <f t="shared" si="21"/>
        <v>146.95488756480361</v>
      </c>
      <c r="Z47" s="34">
        <f t="shared" si="22"/>
        <v>1764.3948459413787</v>
      </c>
      <c r="AA47" s="34">
        <f t="shared" si="23"/>
        <v>297746.98265397304</v>
      </c>
      <c r="AB47" s="33">
        <f t="shared" si="17"/>
        <v>2.3009689114472511</v>
      </c>
      <c r="AC47" s="11">
        <f t="shared" si="18"/>
        <v>39934</v>
      </c>
    </row>
    <row r="48" spans="1:29">
      <c r="A48" s="17">
        <f t="shared" si="19"/>
        <v>23</v>
      </c>
      <c r="B48" s="19">
        <f t="shared" si="4"/>
        <v>39965</v>
      </c>
      <c r="C48" s="20">
        <f>IF(A48&gt;$C$3,"_",IFERROR(VLOOKUP(B48,BAZA_LIBOR_WIBOR_KURS!$C$2:$F$145,2,FALSE),C47))</f>
        <v>3.9500000000000004E-3</v>
      </c>
      <c r="D48" s="20">
        <f t="shared" si="5"/>
        <v>0.02</v>
      </c>
      <c r="E48" s="27">
        <f t="shared" si="6"/>
        <v>258.26222593613875</v>
      </c>
      <c r="F48" s="27">
        <f t="shared" si="7"/>
        <v>173.0705176349388</v>
      </c>
      <c r="G48" s="30">
        <f>IF(A48&gt;$C$3,"_",$C$8-SUM($F$26:F48))</f>
        <v>129227.62723742412</v>
      </c>
      <c r="H48" s="21">
        <f>IF(A48&gt;$C$3,"_",IFERROR(VLOOKUP(B48,BAZA_LIBOR_WIBOR_KURS!$C$2:$F$145,4,FALSE),H47))</f>
        <v>2.9769428571428569</v>
      </c>
      <c r="I48" s="20">
        <f>IF(A48&gt;$C$3,"_",IFERROR(VLOOKUP(B48,BAZA_LIBOR_WIBOR_KURS!$C$2:$F$145,3,FALSE),I47))</f>
        <v>4.5980952380952379E-2</v>
      </c>
      <c r="J48" s="20">
        <f t="shared" si="8"/>
        <v>0.02</v>
      </c>
      <c r="K48" s="28">
        <f t="shared" si="3"/>
        <v>1284.0529300257508</v>
      </c>
      <c r="L48" s="21">
        <f t="shared" si="9"/>
        <v>1726.34</v>
      </c>
      <c r="M48" s="21">
        <f t="shared" si="10"/>
        <v>-442.28706997424911</v>
      </c>
      <c r="N48" s="31">
        <f>IF(A48&gt;$C$3,"_",$C$2-SUM($M$26:M48))</f>
        <v>314412.84919203672</v>
      </c>
      <c r="P48" s="34">
        <f t="shared" si="11"/>
        <v>768.83188877040288</v>
      </c>
      <c r="Q48" s="34">
        <f t="shared" si="12"/>
        <v>515.22104125534793</v>
      </c>
      <c r="R48" s="34">
        <f t="shared" si="13"/>
        <v>1284.0529300257508</v>
      </c>
      <c r="T48" s="34">
        <f t="shared" si="14"/>
        <v>768.83188877040288</v>
      </c>
      <c r="U48" s="34">
        <f t="shared" si="15"/>
        <v>515.22104125534793</v>
      </c>
      <c r="V48" s="34">
        <f t="shared" si="16"/>
        <v>1284.0529300257508</v>
      </c>
      <c r="X48" s="34">
        <f t="shared" si="20"/>
        <v>1637.1357903386706</v>
      </c>
      <c r="Y48" s="34">
        <f t="shared" si="21"/>
        <v>144.59952537781206</v>
      </c>
      <c r="Z48" s="34">
        <f t="shared" si="22"/>
        <v>1781.7353157164828</v>
      </c>
      <c r="AA48" s="34">
        <f t="shared" si="23"/>
        <v>297602.38312859525</v>
      </c>
      <c r="AB48" s="33">
        <f t="shared" si="17"/>
        <v>2.3029315750092954</v>
      </c>
      <c r="AC48" s="11">
        <f t="shared" si="18"/>
        <v>39965</v>
      </c>
    </row>
    <row r="49" spans="1:29">
      <c r="A49" s="17">
        <f t="shared" si="19"/>
        <v>24</v>
      </c>
      <c r="B49" s="19">
        <f t="shared" si="4"/>
        <v>39995</v>
      </c>
      <c r="C49" s="20">
        <f>IF(A49&gt;$C$3,"_",IFERROR(VLOOKUP(B49,BAZA_LIBOR_WIBOR_KURS!$C$2:$F$145,2,FALSE),C48))</f>
        <v>3.7299999999999998E-3</v>
      </c>
      <c r="D49" s="20">
        <f t="shared" si="5"/>
        <v>0.02</v>
      </c>
      <c r="E49" s="27">
        <f t="shared" si="6"/>
        <v>255.54763286200622</v>
      </c>
      <c r="F49" s="27">
        <f t="shared" si="7"/>
        <v>174.24950221247207</v>
      </c>
      <c r="G49" s="30">
        <f>IF(A49&gt;$C$3,"_",$C$8-SUM($F$26:F49))</f>
        <v>129053.37773521166</v>
      </c>
      <c r="H49" s="21">
        <f>IF(A49&gt;$C$3,"_",IFERROR(VLOOKUP(B49,BAZA_LIBOR_WIBOR_KURS!$C$2:$F$145,4,FALSE),H48))</f>
        <v>2.8288478260869567</v>
      </c>
      <c r="I49" s="20">
        <f>IF(A49&gt;$C$3,"_",IFERROR(VLOOKUP(B49,BAZA_LIBOR_WIBOR_KURS!$C$2:$F$145,3,FALSE),I48))</f>
        <v>4.2582608695652162E-2</v>
      </c>
      <c r="J49" s="20">
        <f t="shared" si="8"/>
        <v>0.02</v>
      </c>
      <c r="K49" s="28">
        <f t="shared" si="3"/>
        <v>1215.8306912138401</v>
      </c>
      <c r="L49" s="21">
        <f t="shared" si="9"/>
        <v>1639.73</v>
      </c>
      <c r="M49" s="21">
        <f t="shared" si="10"/>
        <v>-423.89930878615996</v>
      </c>
      <c r="N49" s="31">
        <f>IF(A49&gt;$C$3,"_",$C$2-SUM($M$26:M49))</f>
        <v>314836.74850082287</v>
      </c>
      <c r="P49" s="34">
        <f t="shared" si="11"/>
        <v>722.90536568335403</v>
      </c>
      <c r="Q49" s="34">
        <f t="shared" si="12"/>
        <v>492.92532553048596</v>
      </c>
      <c r="R49" s="34">
        <f t="shared" si="13"/>
        <v>1215.8306912138401</v>
      </c>
      <c r="T49" s="34">
        <f t="shared" si="14"/>
        <v>722.90536568335403</v>
      </c>
      <c r="U49" s="34">
        <f t="shared" si="15"/>
        <v>492.92532553048596</v>
      </c>
      <c r="V49" s="34">
        <f t="shared" si="16"/>
        <v>1215.8306912138401</v>
      </c>
      <c r="X49" s="34">
        <f t="shared" si="20"/>
        <v>1552.0611241858692</v>
      </c>
      <c r="Y49" s="34">
        <f t="shared" si="21"/>
        <v>158.79046709272782</v>
      </c>
      <c r="Z49" s="34">
        <f t="shared" si="22"/>
        <v>1710.851591278597</v>
      </c>
      <c r="AA49" s="34">
        <f t="shared" si="23"/>
        <v>297443.59266150254</v>
      </c>
      <c r="AB49" s="33">
        <f t="shared" si="17"/>
        <v>2.3048105976101572</v>
      </c>
      <c r="AC49" s="11">
        <f t="shared" si="18"/>
        <v>39995</v>
      </c>
    </row>
    <row r="50" spans="1:29">
      <c r="A50" s="17">
        <f t="shared" si="19"/>
        <v>25</v>
      </c>
      <c r="B50" s="19">
        <f t="shared" si="4"/>
        <v>40026</v>
      </c>
      <c r="C50" s="20">
        <f>IF(A50&gt;$C$3,"_",IFERROR(VLOOKUP(B50,BAZA_LIBOR_WIBOR_KURS!$C$2:$F$145,2,FALSE),C49))</f>
        <v>3.4299999999999999E-3</v>
      </c>
      <c r="D50" s="20">
        <f t="shared" si="5"/>
        <v>0.02</v>
      </c>
      <c r="E50" s="27">
        <f t="shared" si="6"/>
        <v>251.97672002800076</v>
      </c>
      <c r="F50" s="27">
        <f t="shared" si="7"/>
        <v>175.73509051635997</v>
      </c>
      <c r="G50" s="30">
        <f>IF(A50&gt;$C$3,"_",$C$8-SUM($F$26:F50))</f>
        <v>128877.6426446953</v>
      </c>
      <c r="H50" s="21">
        <f>IF(A50&gt;$C$3,"_",IFERROR(VLOOKUP(B50,BAZA_LIBOR_WIBOR_KURS!$C$2:$F$145,4,FALSE),H49))</f>
        <v>2.7103809523809521</v>
      </c>
      <c r="I50" s="20">
        <f>IF(A50&gt;$C$3,"_",IFERROR(VLOOKUP(B50,BAZA_LIBOR_WIBOR_KURS!$C$2:$F$145,3,FALSE),I49))</f>
        <v>4.1590476190476171E-2</v>
      </c>
      <c r="J50" s="20">
        <f t="shared" si="8"/>
        <v>0.02</v>
      </c>
      <c r="K50" s="28">
        <f t="shared" si="3"/>
        <v>1159.2619444078057</v>
      </c>
      <c r="L50" s="21">
        <f t="shared" si="9"/>
        <v>1615.91</v>
      </c>
      <c r="M50" s="21">
        <f t="shared" si="10"/>
        <v>-456.6480555921944</v>
      </c>
      <c r="N50" s="31">
        <f>IF(A50&gt;$C$3,"_",$C$2-SUM($M$26:M50))</f>
        <v>315293.39655641507</v>
      </c>
      <c r="P50" s="34">
        <f t="shared" si="11"/>
        <v>682.95290240732118</v>
      </c>
      <c r="Q50" s="34">
        <f t="shared" si="12"/>
        <v>476.30904200048457</v>
      </c>
      <c r="R50" s="34">
        <f t="shared" si="13"/>
        <v>1159.2619444078057</v>
      </c>
      <c r="T50" s="34">
        <f t="shared" si="14"/>
        <v>682.95290240732118</v>
      </c>
      <c r="U50" s="34">
        <f t="shared" si="15"/>
        <v>476.30904200048457</v>
      </c>
      <c r="V50" s="34">
        <f t="shared" si="16"/>
        <v>1159.2619444078057</v>
      </c>
      <c r="X50" s="34">
        <f t="shared" si="20"/>
        <v>1526.6410426523303</v>
      </c>
      <c r="Y50" s="34">
        <f t="shared" si="21"/>
        <v>163.73584379580521</v>
      </c>
      <c r="Z50" s="34">
        <f t="shared" si="22"/>
        <v>1690.3768864481356</v>
      </c>
      <c r="AA50" s="34">
        <f t="shared" si="23"/>
        <v>297279.85681770672</v>
      </c>
      <c r="AB50" s="33">
        <f t="shared" si="17"/>
        <v>2.3066829181325268</v>
      </c>
      <c r="AC50" s="11">
        <f t="shared" si="18"/>
        <v>40026</v>
      </c>
    </row>
    <row r="51" spans="1:29">
      <c r="A51" s="17">
        <f t="shared" si="19"/>
        <v>26</v>
      </c>
      <c r="B51" s="19">
        <f t="shared" si="4"/>
        <v>40057</v>
      </c>
      <c r="C51" s="20">
        <f>IF(A51&gt;$C$3,"_",IFERROR(VLOOKUP(B51,BAZA_LIBOR_WIBOR_KURS!$C$2:$F$145,2,FALSE),C50))</f>
        <v>3.0100000000000001E-3</v>
      </c>
      <c r="D51" s="20">
        <f t="shared" si="5"/>
        <v>0.02</v>
      </c>
      <c r="E51" s="27">
        <f t="shared" si="6"/>
        <v>247.12287977120323</v>
      </c>
      <c r="F51" s="27">
        <f t="shared" si="7"/>
        <v>177.68426850273644</v>
      </c>
      <c r="G51" s="30">
        <f>IF(A51&gt;$C$3,"_",$C$8-SUM($F$26:F51))</f>
        <v>128699.95837619256</v>
      </c>
      <c r="H51" s="21">
        <f>IF(A51&gt;$C$3,"_",IFERROR(VLOOKUP(B51,BAZA_LIBOR_WIBOR_KURS!$C$2:$F$145,4,FALSE),H50))</f>
        <v>2.7480090909090906</v>
      </c>
      <c r="I51" s="20">
        <f>IF(A51&gt;$C$3,"_",IFERROR(VLOOKUP(B51,BAZA_LIBOR_WIBOR_KURS!$C$2:$F$145,3,FALSE),I50))</f>
        <v>4.1772727272727253E-2</v>
      </c>
      <c r="J51" s="20">
        <f t="shared" si="8"/>
        <v>0.02</v>
      </c>
      <c r="K51" s="28">
        <f t="shared" si="3"/>
        <v>1167.3739053399522</v>
      </c>
      <c r="L51" s="21">
        <f t="shared" si="9"/>
        <v>1623.04</v>
      </c>
      <c r="M51" s="21">
        <f t="shared" si="10"/>
        <v>-455.66609466004775</v>
      </c>
      <c r="N51" s="31">
        <f>IF(A51&gt;$C$3,"_",$C$2-SUM($M$26:M51))</f>
        <v>315749.06265107513</v>
      </c>
      <c r="P51" s="34">
        <f t="shared" si="11"/>
        <v>679.09592018290073</v>
      </c>
      <c r="Q51" s="34">
        <f t="shared" si="12"/>
        <v>488.27798515705155</v>
      </c>
      <c r="R51" s="34">
        <f t="shared" si="13"/>
        <v>1167.3739053399522</v>
      </c>
      <c r="T51" s="34">
        <f t="shared" si="14"/>
        <v>679.09592018290073</v>
      </c>
      <c r="U51" s="34">
        <f t="shared" si="15"/>
        <v>488.27798515705155</v>
      </c>
      <c r="V51" s="34">
        <f t="shared" si="16"/>
        <v>1167.3739053399522</v>
      </c>
      <c r="X51" s="34">
        <f t="shared" si="20"/>
        <v>1530.3156265729672</v>
      </c>
      <c r="Y51" s="34">
        <f t="shared" si="21"/>
        <v>163.81124013416687</v>
      </c>
      <c r="Z51" s="34">
        <f t="shared" si="22"/>
        <v>1694.126866707134</v>
      </c>
      <c r="AA51" s="34">
        <f t="shared" si="23"/>
        <v>297116.04557757254</v>
      </c>
      <c r="AB51" s="33">
        <f t="shared" si="17"/>
        <v>2.3085947293712121</v>
      </c>
      <c r="AC51" s="11">
        <f t="shared" si="18"/>
        <v>40057</v>
      </c>
    </row>
    <row r="52" spans="1:29">
      <c r="A52" s="17">
        <f t="shared" si="19"/>
        <v>27</v>
      </c>
      <c r="B52" s="19">
        <f t="shared" si="4"/>
        <v>40087</v>
      </c>
      <c r="C52" s="20">
        <f>IF(A52&gt;$C$3,"_",IFERROR(VLOOKUP(B52,BAZA_LIBOR_WIBOR_KURS!$C$2:$F$145,2,FALSE),C51))</f>
        <v>2.7299999999999998E-3</v>
      </c>
      <c r="D52" s="20">
        <f t="shared" si="5"/>
        <v>0.02</v>
      </c>
      <c r="E52" s="27">
        <f t="shared" si="6"/>
        <v>243.7791711575714</v>
      </c>
      <c r="F52" s="27">
        <f t="shared" si="7"/>
        <v>179.10122223037433</v>
      </c>
      <c r="G52" s="30">
        <f>IF(A52&gt;$C$3,"_",$C$8-SUM($F$26:F52))</f>
        <v>128520.85715396218</v>
      </c>
      <c r="H52" s="21">
        <f>IF(A52&gt;$C$3,"_",IFERROR(VLOOKUP(B52,BAZA_LIBOR_WIBOR_KURS!$C$2:$F$145,4,FALSE),H51))</f>
        <v>2.7826454545454542</v>
      </c>
      <c r="I52" s="20">
        <f>IF(A52&gt;$C$3,"_",IFERROR(VLOOKUP(B52,BAZA_LIBOR_WIBOR_KURS!$C$2:$F$145,3,FALSE),I51))</f>
        <v>4.1836363636363609E-2</v>
      </c>
      <c r="J52" s="20">
        <f t="shared" si="8"/>
        <v>0.02</v>
      </c>
      <c r="K52" s="28">
        <f t="shared" si="3"/>
        <v>1176.7262044773606</v>
      </c>
      <c r="L52" s="21">
        <f t="shared" si="9"/>
        <v>1627.06</v>
      </c>
      <c r="M52" s="21">
        <f t="shared" si="10"/>
        <v>-450.33379552263932</v>
      </c>
      <c r="N52" s="31">
        <f>IF(A52&gt;$C$3,"_",$C$2-SUM($M$26:M52))</f>
        <v>316199.39644659776</v>
      </c>
      <c r="P52" s="34">
        <f t="shared" si="11"/>
        <v>678.35100253447433</v>
      </c>
      <c r="Q52" s="34">
        <f t="shared" si="12"/>
        <v>498.37520194288641</v>
      </c>
      <c r="R52" s="34">
        <f t="shared" si="13"/>
        <v>1176.7262044773606</v>
      </c>
      <c r="T52" s="34">
        <f t="shared" si="14"/>
        <v>678.35100253447433</v>
      </c>
      <c r="U52" s="34">
        <f t="shared" si="15"/>
        <v>498.37520194288641</v>
      </c>
      <c r="V52" s="34">
        <f t="shared" si="16"/>
        <v>1176.7262044773606</v>
      </c>
      <c r="X52" s="34">
        <f t="shared" si="20"/>
        <v>1531.0479863777632</v>
      </c>
      <c r="Y52" s="34">
        <f t="shared" si="21"/>
        <v>164.38745901640462</v>
      </c>
      <c r="Z52" s="34">
        <f t="shared" si="22"/>
        <v>1695.4354453941678</v>
      </c>
      <c r="AA52" s="34">
        <f t="shared" si="23"/>
        <v>296951.65811855614</v>
      </c>
      <c r="AB52" s="33">
        <f t="shared" si="17"/>
        <v>2.3105328169638759</v>
      </c>
      <c r="AC52" s="11">
        <f t="shared" si="18"/>
        <v>40087</v>
      </c>
    </row>
    <row r="53" spans="1:29">
      <c r="A53" s="17">
        <f t="shared" si="19"/>
        <v>28</v>
      </c>
      <c r="B53" s="19">
        <f t="shared" si="4"/>
        <v>40118</v>
      </c>
      <c r="C53" s="20">
        <f>IF(A53&gt;$C$3,"_",IFERROR(VLOOKUP(B53,BAZA_LIBOR_WIBOR_KURS!$C$2:$F$145,2,FALSE),C52))</f>
        <v>2.5500000000000002E-3</v>
      </c>
      <c r="D53" s="20">
        <f t="shared" si="5"/>
        <v>0.02</v>
      </c>
      <c r="E53" s="27">
        <f t="shared" si="6"/>
        <v>241.51211073515395</v>
      </c>
      <c r="F53" s="27">
        <f t="shared" si="7"/>
        <v>180.13452681436337</v>
      </c>
      <c r="G53" s="30">
        <f>IF(A53&gt;$C$3,"_",$C$8-SUM($F$26:F53))</f>
        <v>128340.72262714781</v>
      </c>
      <c r="H53" s="21">
        <f>IF(A53&gt;$C$3,"_",IFERROR(VLOOKUP(B53,BAZA_LIBOR_WIBOR_KURS!$C$2:$F$145,4,FALSE),H52))</f>
        <v>2.7600199999999999</v>
      </c>
      <c r="I53" s="20">
        <f>IF(A53&gt;$C$3,"_",IFERROR(VLOOKUP(B53,BAZA_LIBOR_WIBOR_KURS!$C$2:$F$145,3,FALSE),I52))</f>
        <v>4.1915000000000022E-2</v>
      </c>
      <c r="J53" s="20">
        <f t="shared" si="8"/>
        <v>0.02</v>
      </c>
      <c r="K53" s="28">
        <f t="shared" si="3"/>
        <v>1163.7531525694187</v>
      </c>
      <c r="L53" s="21">
        <f t="shared" si="9"/>
        <v>1631.46</v>
      </c>
      <c r="M53" s="21">
        <f t="shared" si="10"/>
        <v>-467.70684743058132</v>
      </c>
      <c r="N53" s="31">
        <f>IF(A53&gt;$C$3,"_",$C$2-SUM($M$26:M53))</f>
        <v>316667.10329402832</v>
      </c>
      <c r="P53" s="34">
        <f t="shared" si="11"/>
        <v>666.57825587123955</v>
      </c>
      <c r="Q53" s="34">
        <f t="shared" si="12"/>
        <v>497.17489669817917</v>
      </c>
      <c r="R53" s="34">
        <f t="shared" si="13"/>
        <v>1163.7531525694187</v>
      </c>
      <c r="T53" s="34">
        <f t="shared" si="14"/>
        <v>666.57825587123955</v>
      </c>
      <c r="U53" s="34">
        <f t="shared" si="15"/>
        <v>497.17489669817917</v>
      </c>
      <c r="V53" s="34">
        <f t="shared" si="16"/>
        <v>1163.7531525694187</v>
      </c>
      <c r="X53" s="34">
        <f t="shared" si="20"/>
        <v>1532.146826034201</v>
      </c>
      <c r="Y53" s="34">
        <f t="shared" si="21"/>
        <v>164.90428178771492</v>
      </c>
      <c r="Z53" s="34">
        <f t="shared" si="22"/>
        <v>1697.051107821916</v>
      </c>
      <c r="AA53" s="34">
        <f t="shared" si="23"/>
        <v>296786.75383676845</v>
      </c>
      <c r="AB53" s="33">
        <f t="shared" si="17"/>
        <v>2.3124909051586511</v>
      </c>
      <c r="AC53" s="11">
        <f t="shared" si="18"/>
        <v>40118</v>
      </c>
    </row>
    <row r="54" spans="1:29">
      <c r="A54" s="17">
        <f t="shared" si="19"/>
        <v>29</v>
      </c>
      <c r="B54" s="19">
        <f t="shared" si="4"/>
        <v>40148</v>
      </c>
      <c r="C54" s="20">
        <f>IF(A54&gt;$C$3,"_",IFERROR(VLOOKUP(B54,BAZA_LIBOR_WIBOR_KURS!$C$2:$F$145,2,FALSE),C53))</f>
        <v>2.5200000000000001E-3</v>
      </c>
      <c r="D54" s="20">
        <f t="shared" si="5"/>
        <v>0.02</v>
      </c>
      <c r="E54" s="27">
        <f t="shared" si="6"/>
        <v>240.8527561302808</v>
      </c>
      <c r="F54" s="27">
        <f t="shared" si="7"/>
        <v>180.58883287383281</v>
      </c>
      <c r="G54" s="30">
        <f>IF(A54&gt;$C$3,"_",$C$8-SUM($F$26:F54))</f>
        <v>128160.13379427399</v>
      </c>
      <c r="H54" s="21">
        <f>IF(A54&gt;$C$3,"_",IFERROR(VLOOKUP(B54,BAZA_LIBOR_WIBOR_KURS!$C$2:$F$145,4,FALSE),H53))</f>
        <v>2.7561636363636364</v>
      </c>
      <c r="I54" s="20">
        <f>IF(A54&gt;$C$3,"_",IFERROR(VLOOKUP(B54,BAZA_LIBOR_WIBOR_KURS!$C$2:$F$145,3,FALSE),I53))</f>
        <v>4.2322727272727262E-2</v>
      </c>
      <c r="J54" s="20">
        <f t="shared" si="8"/>
        <v>0.02</v>
      </c>
      <c r="K54" s="28">
        <f t="shared" si="3"/>
        <v>1161.5619824644468</v>
      </c>
      <c r="L54" s="21">
        <f t="shared" si="9"/>
        <v>1644.63</v>
      </c>
      <c r="M54" s="21">
        <f t="shared" si="10"/>
        <v>-483.06801753555328</v>
      </c>
      <c r="N54" s="31">
        <f>IF(A54&gt;$C$3,"_",$C$2-SUM($M$26:M54))</f>
        <v>317150.17131156387</v>
      </c>
      <c r="P54" s="34">
        <f t="shared" si="11"/>
        <v>663.82960816423883</v>
      </c>
      <c r="Q54" s="34">
        <f t="shared" si="12"/>
        <v>497.73237430020805</v>
      </c>
      <c r="R54" s="34">
        <f t="shared" si="13"/>
        <v>1161.5619824644468</v>
      </c>
      <c r="T54" s="34">
        <f t="shared" si="14"/>
        <v>663.82960816423883</v>
      </c>
      <c r="U54" s="34">
        <f t="shared" si="15"/>
        <v>497.73237430020805</v>
      </c>
      <c r="V54" s="34">
        <f t="shared" si="16"/>
        <v>1161.5619824644468</v>
      </c>
      <c r="X54" s="34">
        <f t="shared" si="20"/>
        <v>1541.3799931272467</v>
      </c>
      <c r="Y54" s="34">
        <f t="shared" si="21"/>
        <v>164.04760222150674</v>
      </c>
      <c r="Z54" s="34">
        <f t="shared" si="22"/>
        <v>1705.4275953487536</v>
      </c>
      <c r="AA54" s="34">
        <f t="shared" si="23"/>
        <v>296622.70623454696</v>
      </c>
      <c r="AB54" s="33">
        <f t="shared" si="17"/>
        <v>2.3144693864840491</v>
      </c>
      <c r="AC54" s="11">
        <f t="shared" si="18"/>
        <v>40148</v>
      </c>
    </row>
    <row r="55" spans="1:29">
      <c r="A55" s="17">
        <f t="shared" si="19"/>
        <v>30</v>
      </c>
      <c r="B55" s="19">
        <f t="shared" si="4"/>
        <v>40179</v>
      </c>
      <c r="C55" s="20">
        <f>IF(A55&gt;$C$3,"_",IFERROR(VLOOKUP(B55,BAZA_LIBOR_WIBOR_KURS!$C$2:$F$145,2,FALSE),C54))</f>
        <v>2.5000000000000001E-3</v>
      </c>
      <c r="D55" s="20">
        <f t="shared" si="5"/>
        <v>0.02</v>
      </c>
      <c r="E55" s="27">
        <f t="shared" si="6"/>
        <v>240.30025086426372</v>
      </c>
      <c r="F55" s="27">
        <f t="shared" si="7"/>
        <v>181.00492417210589</v>
      </c>
      <c r="G55" s="30">
        <f>IF(A55&gt;$C$3,"_",$C$8-SUM($F$26:F55))</f>
        <v>127979.12887010188</v>
      </c>
      <c r="H55" s="21">
        <f>IF(A55&gt;$C$3,"_",IFERROR(VLOOKUP(B55,BAZA_LIBOR_WIBOR_KURS!$C$2:$F$145,4,FALSE),H54))</f>
        <v>2.7545149999999996</v>
      </c>
      <c r="I55" s="20">
        <f>IF(A55&gt;$C$3,"_",IFERROR(VLOOKUP(B55,BAZA_LIBOR_WIBOR_KURS!$C$2:$F$145,3,FALSE),I54))</f>
        <v>4.2370000000000005E-2</v>
      </c>
      <c r="J55" s="20">
        <f t="shared" si="8"/>
        <v>0.02</v>
      </c>
      <c r="K55" s="28">
        <f t="shared" si="3"/>
        <v>1160.4914242153056</v>
      </c>
      <c r="L55" s="21">
        <f t="shared" si="9"/>
        <v>1648.39</v>
      </c>
      <c r="M55" s="21">
        <f t="shared" si="10"/>
        <v>-487.89857578469446</v>
      </c>
      <c r="N55" s="31">
        <f>IF(A55&gt;$C$3,"_",$C$2-SUM($M$26:M55))</f>
        <v>317638.06988734857</v>
      </c>
      <c r="P55" s="34">
        <f t="shared" si="11"/>
        <v>661.91064550937733</v>
      </c>
      <c r="Q55" s="34">
        <f t="shared" si="12"/>
        <v>498.5807787059282</v>
      </c>
      <c r="R55" s="34">
        <f t="shared" si="13"/>
        <v>1160.4914242153054</v>
      </c>
      <c r="T55" s="34">
        <f t="shared" si="14"/>
        <v>661.91064550937733</v>
      </c>
      <c r="U55" s="34">
        <f t="shared" si="15"/>
        <v>498.5807787059282</v>
      </c>
      <c r="V55" s="34">
        <f t="shared" si="16"/>
        <v>1160.4914242153054</v>
      </c>
      <c r="X55" s="34">
        <f t="shared" si="20"/>
        <v>1541.696515654058</v>
      </c>
      <c r="Y55" s="34">
        <f t="shared" si="21"/>
        <v>164.70211842746454</v>
      </c>
      <c r="Z55" s="34">
        <f t="shared" si="22"/>
        <v>1706.3986340815225</v>
      </c>
      <c r="AA55" s="34">
        <f t="shared" si="23"/>
        <v>296458.00411611947</v>
      </c>
      <c r="AB55" s="33">
        <f t="shared" si="17"/>
        <v>2.3164558684957353</v>
      </c>
      <c r="AC55" s="11">
        <f t="shared" si="18"/>
        <v>40179</v>
      </c>
    </row>
    <row r="56" spans="1:29">
      <c r="A56" s="17">
        <f t="shared" si="19"/>
        <v>31</v>
      </c>
      <c r="B56" s="19">
        <f t="shared" si="4"/>
        <v>40210</v>
      </c>
      <c r="C56" s="20">
        <f>IF(A56&gt;$C$3,"_",IFERROR(VLOOKUP(B56,BAZA_LIBOR_WIBOR_KURS!$C$2:$F$145,2,FALSE),C55))</f>
        <v>2.49E-3</v>
      </c>
      <c r="D56" s="20">
        <f t="shared" si="5"/>
        <v>0.02</v>
      </c>
      <c r="E56" s="27">
        <f t="shared" si="6"/>
        <v>239.85421735738259</v>
      </c>
      <c r="F56" s="27">
        <f t="shared" si="7"/>
        <v>181.38288707471369</v>
      </c>
      <c r="G56" s="30">
        <f>IF(A56&gt;$C$3,"_",$C$8-SUM($F$26:F56))</f>
        <v>127797.74598302717</v>
      </c>
      <c r="H56" s="21">
        <f>IF(A56&gt;$C$3,"_",IFERROR(VLOOKUP(B56,BAZA_LIBOR_WIBOR_KURS!$C$2:$F$145,4,FALSE),H55))</f>
        <v>2.7354799999999999</v>
      </c>
      <c r="I56" s="20">
        <f>IF(A56&gt;$C$3,"_",IFERROR(VLOOKUP(B56,BAZA_LIBOR_WIBOR_KURS!$C$2:$F$145,3,FALSE),I55))</f>
        <v>4.1724999999999998E-2</v>
      </c>
      <c r="J56" s="20">
        <f t="shared" si="8"/>
        <v>0.02</v>
      </c>
      <c r="K56" s="28">
        <f t="shared" si="3"/>
        <v>1152.2856744319108</v>
      </c>
      <c r="L56" s="21">
        <f t="shared" si="9"/>
        <v>1633.85</v>
      </c>
      <c r="M56" s="21">
        <f t="shared" si="10"/>
        <v>-481.56432556808909</v>
      </c>
      <c r="N56" s="31">
        <f>IF(A56&gt;$C$3,"_",$C$2-SUM($M$26:M56))</f>
        <v>318119.63421291666</v>
      </c>
      <c r="P56" s="34">
        <f t="shared" si="11"/>
        <v>656.1164144967729</v>
      </c>
      <c r="Q56" s="34">
        <f t="shared" si="12"/>
        <v>496.1692599351378</v>
      </c>
      <c r="R56" s="34">
        <f t="shared" si="13"/>
        <v>1152.2856744319106</v>
      </c>
      <c r="T56" s="34">
        <f t="shared" si="14"/>
        <v>656.1164144967729</v>
      </c>
      <c r="U56" s="34">
        <f t="shared" si="15"/>
        <v>496.1692599351378</v>
      </c>
      <c r="V56" s="34">
        <f t="shared" si="16"/>
        <v>1152.2856744319106</v>
      </c>
      <c r="X56" s="34">
        <f t="shared" si="20"/>
        <v>1524.9058586722895</v>
      </c>
      <c r="Y56" s="34">
        <f t="shared" si="21"/>
        <v>168.27685146663805</v>
      </c>
      <c r="Z56" s="34">
        <f t="shared" si="22"/>
        <v>1693.1827101389276</v>
      </c>
      <c r="AA56" s="34">
        <f t="shared" si="23"/>
        <v>296289.72726465284</v>
      </c>
      <c r="AB56" s="33">
        <f t="shared" si="17"/>
        <v>2.318426862583344</v>
      </c>
      <c r="AC56" s="11">
        <f t="shared" si="18"/>
        <v>40210</v>
      </c>
    </row>
    <row r="57" spans="1:29">
      <c r="A57" s="17">
        <f t="shared" si="19"/>
        <v>32</v>
      </c>
      <c r="B57" s="19">
        <f t="shared" si="4"/>
        <v>40238</v>
      </c>
      <c r="C57" s="20">
        <f>IF(A57&gt;$C$3,"_",IFERROR(VLOOKUP(B57,BAZA_LIBOR_WIBOR_KURS!$C$2:$F$145,2,FALSE),C56))</f>
        <v>2.49E-3</v>
      </c>
      <c r="D57" s="20">
        <f t="shared" si="5"/>
        <v>0.02</v>
      </c>
      <c r="E57" s="27">
        <f t="shared" si="6"/>
        <v>239.51427559652342</v>
      </c>
      <c r="F57" s="27">
        <f t="shared" si="7"/>
        <v>181.7228288355729</v>
      </c>
      <c r="G57" s="30">
        <f>IF(A57&gt;$C$3,"_",$C$8-SUM($F$26:F57))</f>
        <v>127616.0231541916</v>
      </c>
      <c r="H57" s="21">
        <f>IF(A57&gt;$C$3,"_",IFERROR(VLOOKUP(B57,BAZA_LIBOR_WIBOR_KURS!$C$2:$F$145,4,FALSE),H56))</f>
        <v>2.6885000000000003</v>
      </c>
      <c r="I57" s="20">
        <f>IF(A57&gt;$C$3,"_",IFERROR(VLOOKUP(B57,BAZA_LIBOR_WIBOR_KURS!$C$2:$F$145,3,FALSE),I56))</f>
        <v>4.1291304347826095E-2</v>
      </c>
      <c r="J57" s="20">
        <f t="shared" si="8"/>
        <v>0.02</v>
      </c>
      <c r="K57" s="28">
        <f t="shared" si="3"/>
        <v>1132.495955265691</v>
      </c>
      <c r="L57" s="21">
        <f t="shared" si="9"/>
        <v>1624.83</v>
      </c>
      <c r="M57" s="21">
        <f t="shared" si="10"/>
        <v>-492.33404473430892</v>
      </c>
      <c r="N57" s="31">
        <f>IF(A57&gt;$C$3,"_",$C$2-SUM($M$26:M57))</f>
        <v>318611.96825765097</v>
      </c>
      <c r="P57" s="34">
        <f t="shared" si="11"/>
        <v>643.93412994125333</v>
      </c>
      <c r="Q57" s="34">
        <f t="shared" si="12"/>
        <v>488.56182532443779</v>
      </c>
      <c r="R57" s="34">
        <f t="shared" si="13"/>
        <v>1132.495955265691</v>
      </c>
      <c r="T57" s="34">
        <f t="shared" si="14"/>
        <v>643.93412994125333</v>
      </c>
      <c r="U57" s="34">
        <f t="shared" si="15"/>
        <v>488.56182532443779</v>
      </c>
      <c r="V57" s="34">
        <f t="shared" si="16"/>
        <v>1132.495955265691</v>
      </c>
      <c r="X57" s="34">
        <f t="shared" si="20"/>
        <v>1513.331987409352</v>
      </c>
      <c r="Y57" s="34">
        <f t="shared" si="21"/>
        <v>170.99643558981521</v>
      </c>
      <c r="Z57" s="34">
        <f t="shared" si="22"/>
        <v>1684.3284229991673</v>
      </c>
      <c r="AA57" s="34">
        <f t="shared" si="23"/>
        <v>296118.73082906305</v>
      </c>
      <c r="AB57" s="33">
        <f t="shared" si="17"/>
        <v>2.3203883298516415</v>
      </c>
      <c r="AC57" s="11">
        <f t="shared" si="18"/>
        <v>40238</v>
      </c>
    </row>
    <row r="58" spans="1:29">
      <c r="A58" s="17">
        <f t="shared" si="19"/>
        <v>33</v>
      </c>
      <c r="B58" s="19">
        <f t="shared" si="4"/>
        <v>40269</v>
      </c>
      <c r="C58" s="20">
        <f>IF(A58&gt;$C$3,"_",IFERROR(VLOOKUP(B58,BAZA_LIBOR_WIBOR_KURS!$C$2:$F$145,2,FALSE),C57))</f>
        <v>2.4399999999999999E-3</v>
      </c>
      <c r="D58" s="20">
        <f t="shared" si="5"/>
        <v>0.02</v>
      </c>
      <c r="E58" s="27">
        <f t="shared" si="6"/>
        <v>238.64196329833831</v>
      </c>
      <c r="F58" s="27">
        <f t="shared" si="7"/>
        <v>182.25615273111748</v>
      </c>
      <c r="G58" s="30">
        <f>IF(A58&gt;$C$3,"_",$C$8-SUM($F$26:F58))</f>
        <v>127433.76700146048</v>
      </c>
      <c r="H58" s="21">
        <f>IF(A58&gt;$C$3,"_",IFERROR(VLOOKUP(B58,BAZA_LIBOR_WIBOR_KURS!$C$2:$F$145,4,FALSE),H57))</f>
        <v>2.7024380952380951</v>
      </c>
      <c r="I58" s="20">
        <f>IF(A58&gt;$C$3,"_",IFERROR(VLOOKUP(B58,BAZA_LIBOR_WIBOR_KURS!$C$2:$F$145,3,FALSE),I57))</f>
        <v>3.9219047619047605E-2</v>
      </c>
      <c r="J58" s="20">
        <f t="shared" si="8"/>
        <v>0.02</v>
      </c>
      <c r="K58" s="28">
        <f t="shared" si="3"/>
        <v>1137.4511029719451</v>
      </c>
      <c r="L58" s="21">
        <f t="shared" si="9"/>
        <v>1572.32</v>
      </c>
      <c r="M58" s="21">
        <f t="shared" si="10"/>
        <v>-434.86889702805479</v>
      </c>
      <c r="N58" s="31">
        <f>IF(A58&gt;$C$3,"_",$C$2-SUM($M$26:M58))</f>
        <v>319046.837154679</v>
      </c>
      <c r="P58" s="34">
        <f t="shared" si="11"/>
        <v>644.91513273984083</v>
      </c>
      <c r="Q58" s="34">
        <f t="shared" si="12"/>
        <v>492.53597023210449</v>
      </c>
      <c r="R58" s="34">
        <f t="shared" si="13"/>
        <v>1137.4511029719454</v>
      </c>
      <c r="T58" s="34">
        <f t="shared" si="14"/>
        <v>644.91513273984083</v>
      </c>
      <c r="U58" s="34">
        <f t="shared" si="15"/>
        <v>492.53597023210449</v>
      </c>
      <c r="V58" s="34">
        <f t="shared" si="16"/>
        <v>1137.4511029719454</v>
      </c>
      <c r="X58" s="34">
        <f t="shared" si="20"/>
        <v>1461.322435154852</v>
      </c>
      <c r="Y58" s="34">
        <f t="shared" si="21"/>
        <v>180.99236225902135</v>
      </c>
      <c r="Z58" s="34">
        <f t="shared" si="22"/>
        <v>1642.3147974138733</v>
      </c>
      <c r="AA58" s="34">
        <f t="shared" si="23"/>
        <v>295937.73846680403</v>
      </c>
      <c r="AB58" s="33">
        <f t="shared" si="17"/>
        <v>2.3222866704035545</v>
      </c>
      <c r="AC58" s="11">
        <f t="shared" si="18"/>
        <v>40269</v>
      </c>
    </row>
    <row r="59" spans="1:29">
      <c r="A59" s="17">
        <f t="shared" si="19"/>
        <v>34</v>
      </c>
      <c r="B59" s="19">
        <f t="shared" si="4"/>
        <v>40299</v>
      </c>
      <c r="C59" s="20">
        <f>IF(A59&gt;$C$3,"_",IFERROR(VLOOKUP(B59,BAZA_LIBOR_WIBOR_KURS!$C$2:$F$145,2,FALSE),C58))</f>
        <v>1.9400000000000001E-3</v>
      </c>
      <c r="D59" s="20">
        <f t="shared" si="5"/>
        <v>0.02</v>
      </c>
      <c r="E59" s="27">
        <f t="shared" si="6"/>
        <v>232.99140400100359</v>
      </c>
      <c r="F59" s="27">
        <f t="shared" si="7"/>
        <v>184.53164188583767</v>
      </c>
      <c r="G59" s="30">
        <f>IF(A59&gt;$C$3,"_",$C$8-SUM($F$26:F59))</f>
        <v>127249.23535957464</v>
      </c>
      <c r="H59" s="21">
        <f>IF(A59&gt;$C$3,"_",IFERROR(VLOOKUP(B59,BAZA_LIBOR_WIBOR_KURS!$C$2:$F$145,4,FALSE),H58))</f>
        <v>2.8604000000000003</v>
      </c>
      <c r="I59" s="20">
        <f>IF(A59&gt;$C$3,"_",IFERROR(VLOOKUP(B59,BAZA_LIBOR_WIBOR_KURS!$C$2:$F$145,3,FALSE),I58))</f>
        <v>3.8539999999999984E-2</v>
      </c>
      <c r="J59" s="20">
        <f t="shared" si="8"/>
        <v>0.02</v>
      </c>
      <c r="K59" s="28">
        <f t="shared" si="3"/>
        <v>1194.2829204547209</v>
      </c>
      <c r="L59" s="21">
        <f t="shared" si="9"/>
        <v>1556.42</v>
      </c>
      <c r="M59" s="21">
        <f t="shared" si="10"/>
        <v>-362.13707954527922</v>
      </c>
      <c r="N59" s="31">
        <f>IF(A59&gt;$C$3,"_",$C$2-SUM($M$26:M59))</f>
        <v>319408.9742342243</v>
      </c>
      <c r="P59" s="34">
        <f t="shared" si="11"/>
        <v>666.44861200447076</v>
      </c>
      <c r="Q59" s="34">
        <f t="shared" si="12"/>
        <v>527.83430845025009</v>
      </c>
      <c r="R59" s="34">
        <f t="shared" si="13"/>
        <v>1194.2829204547209</v>
      </c>
      <c r="T59" s="34">
        <f t="shared" si="14"/>
        <v>666.44861200447076</v>
      </c>
      <c r="U59" s="34">
        <f t="shared" si="15"/>
        <v>527.83430845025009</v>
      </c>
      <c r="V59" s="34">
        <f t="shared" si="16"/>
        <v>1194.2829204547209</v>
      </c>
      <c r="X59" s="34">
        <f t="shared" si="20"/>
        <v>1443.6829341538919</v>
      </c>
      <c r="Y59" s="34">
        <f t="shared" si="21"/>
        <v>184.97031923675027</v>
      </c>
      <c r="Z59" s="34">
        <f t="shared" si="22"/>
        <v>1628.6532533906422</v>
      </c>
      <c r="AA59" s="34">
        <f t="shared" si="23"/>
        <v>295752.76814756729</v>
      </c>
      <c r="AB59" s="33">
        <f t="shared" si="17"/>
        <v>2.3242007491191883</v>
      </c>
      <c r="AC59" s="11">
        <f t="shared" si="18"/>
        <v>40299</v>
      </c>
    </row>
    <row r="60" spans="1:29">
      <c r="A60" s="17">
        <f t="shared" si="19"/>
        <v>35</v>
      </c>
      <c r="B60" s="19">
        <f t="shared" si="4"/>
        <v>40330</v>
      </c>
      <c r="C60" s="20">
        <f>IF(A60&gt;$C$3,"_",IFERROR(VLOOKUP(B60,BAZA_LIBOR_WIBOR_KURS!$C$2:$F$145,2,FALSE),C59))</f>
        <v>9.7000000000000005E-4</v>
      </c>
      <c r="D60" s="20">
        <f t="shared" si="5"/>
        <v>0.02</v>
      </c>
      <c r="E60" s="27">
        <f t="shared" si="6"/>
        <v>222.36803879085667</v>
      </c>
      <c r="F60" s="27">
        <f t="shared" si="7"/>
        <v>188.66354835474789</v>
      </c>
      <c r="G60" s="30">
        <f>IF(A60&gt;$C$3,"_",$C$8-SUM($F$26:F60))</f>
        <v>127060.5718112199</v>
      </c>
      <c r="H60" s="21">
        <f>IF(A60&gt;$C$3,"_",IFERROR(VLOOKUP(B60,BAZA_LIBOR_WIBOR_KURS!$C$2:$F$145,4,FALSE),H59))</f>
        <v>2.9837285714285717</v>
      </c>
      <c r="I60" s="20">
        <f>IF(A60&gt;$C$3,"_",IFERROR(VLOOKUP(B60,BAZA_LIBOR_WIBOR_KURS!$C$2:$F$145,3,FALSE),I59))</f>
        <v>3.8552380952380935E-2</v>
      </c>
      <c r="J60" s="20">
        <f t="shared" si="8"/>
        <v>0.02</v>
      </c>
      <c r="K60" s="28">
        <f t="shared" si="3"/>
        <v>1226.4066903259732</v>
      </c>
      <c r="L60" s="21">
        <f t="shared" si="9"/>
        <v>1558.51</v>
      </c>
      <c r="M60" s="21">
        <f t="shared" si="10"/>
        <v>-332.10330967402683</v>
      </c>
      <c r="N60" s="31">
        <f>IF(A60&gt;$C$3,"_",$C$2-SUM($M$26:M60))</f>
        <v>319741.07754389831</v>
      </c>
      <c r="P60" s="34">
        <f t="shared" si="11"/>
        <v>663.48587071281599</v>
      </c>
      <c r="Q60" s="34">
        <f t="shared" si="12"/>
        <v>562.92081961315716</v>
      </c>
      <c r="R60" s="34">
        <f t="shared" si="13"/>
        <v>1226.4066903259732</v>
      </c>
      <c r="T60" s="34">
        <f t="shared" si="14"/>
        <v>663.48587071281599</v>
      </c>
      <c r="U60" s="34">
        <f t="shared" si="15"/>
        <v>562.92081961315716</v>
      </c>
      <c r="V60" s="34">
        <f t="shared" si="16"/>
        <v>1226.4066903259732</v>
      </c>
      <c r="X60" s="34">
        <f t="shared" si="20"/>
        <v>1443.0857290247961</v>
      </c>
      <c r="Y60" s="34">
        <f t="shared" si="21"/>
        <v>185.81590363787529</v>
      </c>
      <c r="Z60" s="34">
        <f t="shared" si="22"/>
        <v>1628.9016326626715</v>
      </c>
      <c r="AA60" s="34">
        <f t="shared" si="23"/>
        <v>295566.95224392944</v>
      </c>
      <c r="AB60" s="33">
        <f t="shared" si="17"/>
        <v>2.3261893759070098</v>
      </c>
      <c r="AC60" s="11">
        <f t="shared" si="18"/>
        <v>40330</v>
      </c>
    </row>
    <row r="61" spans="1:29">
      <c r="A61" s="17">
        <f t="shared" si="19"/>
        <v>36</v>
      </c>
      <c r="B61" s="19">
        <f t="shared" si="4"/>
        <v>40360</v>
      </c>
      <c r="C61" s="20">
        <f>IF(A61&gt;$C$3,"_",IFERROR(VLOOKUP(B61,BAZA_LIBOR_WIBOR_KURS!$C$2:$F$145,2,FALSE),C60))</f>
        <v>1.32E-3</v>
      </c>
      <c r="D61" s="20">
        <f t="shared" si="5"/>
        <v>0.02</v>
      </c>
      <c r="E61" s="27">
        <f t="shared" si="6"/>
        <v>225.74428258460068</v>
      </c>
      <c r="F61" s="27">
        <f t="shared" si="7"/>
        <v>187.61843249439377</v>
      </c>
      <c r="G61" s="30">
        <f>IF(A61&gt;$C$3,"_",$C$8-SUM($F$26:F61))</f>
        <v>126872.95337872549</v>
      </c>
      <c r="H61" s="21">
        <f>IF(A61&gt;$C$3,"_",IFERROR(VLOOKUP(B61,BAZA_LIBOR_WIBOR_KURS!$C$2:$F$145,4,FALSE),H60))</f>
        <v>3.0287954545454552</v>
      </c>
      <c r="I61" s="20">
        <f>IF(A61&gt;$C$3,"_",IFERROR(VLOOKUP(B61,BAZA_LIBOR_WIBOR_KURS!$C$2:$F$145,3,FALSE),I60))</f>
        <v>3.8354545454545461E-2</v>
      </c>
      <c r="J61" s="20">
        <f t="shared" si="8"/>
        <v>0.02</v>
      </c>
      <c r="K61" s="28">
        <f t="shared" si="3"/>
        <v>1251.9911125098265</v>
      </c>
      <c r="L61" s="21">
        <f t="shared" si="9"/>
        <v>1554.86</v>
      </c>
      <c r="M61" s="21">
        <f t="shared" si="10"/>
        <v>-302.86888749017339</v>
      </c>
      <c r="N61" s="31">
        <f>IF(A61&gt;$C$3,"_",$C$2-SUM($M$26:M61))</f>
        <v>320043.9464313885</v>
      </c>
      <c r="P61" s="34">
        <f t="shared" si="11"/>
        <v>683.73325698186329</v>
      </c>
      <c r="Q61" s="34">
        <f t="shared" si="12"/>
        <v>568.25785552796322</v>
      </c>
      <c r="R61" s="34">
        <f t="shared" si="13"/>
        <v>1251.9911125098265</v>
      </c>
      <c r="T61" s="34">
        <f t="shared" si="14"/>
        <v>683.73325698186329</v>
      </c>
      <c r="U61" s="34">
        <f t="shared" si="15"/>
        <v>568.25785552796322</v>
      </c>
      <c r="V61" s="34">
        <f t="shared" si="16"/>
        <v>1251.9911125098265</v>
      </c>
      <c r="X61" s="34">
        <f t="shared" si="20"/>
        <v>1437.3062624649874</v>
      </c>
      <c r="Y61" s="34">
        <f t="shared" si="21"/>
        <v>187.63328050760367</v>
      </c>
      <c r="Z61" s="34">
        <f t="shared" si="22"/>
        <v>1624.939542972591</v>
      </c>
      <c r="AA61" s="34">
        <f t="shared" si="23"/>
        <v>295379.31896342186</v>
      </c>
      <c r="AB61" s="33">
        <f t="shared" si="17"/>
        <v>2.3281504142312501</v>
      </c>
      <c r="AC61" s="11">
        <f t="shared" si="18"/>
        <v>40360</v>
      </c>
    </row>
    <row r="62" spans="1:29">
      <c r="A62" s="17">
        <f t="shared" si="19"/>
        <v>37</v>
      </c>
      <c r="B62" s="19">
        <f t="shared" si="4"/>
        <v>40391</v>
      </c>
      <c r="C62" s="20">
        <f>IF(A62&gt;$C$3,"_",IFERROR(VLOOKUP(B62,BAZA_LIBOR_WIBOR_KURS!$C$2:$F$145,2,FALSE),C61))</f>
        <v>1.64E-3</v>
      </c>
      <c r="D62" s="20">
        <f t="shared" si="5"/>
        <v>0.02</v>
      </c>
      <c r="E62" s="27">
        <f t="shared" si="6"/>
        <v>228.79422592630164</v>
      </c>
      <c r="F62" s="27">
        <f t="shared" si="7"/>
        <v>186.70228747885594</v>
      </c>
      <c r="G62" s="30">
        <f>IF(A62&gt;$C$3,"_",$C$8-SUM($F$26:F62))</f>
        <v>126686.25109124664</v>
      </c>
      <c r="H62" s="21">
        <f>IF(A62&gt;$C$3,"_",IFERROR(VLOOKUP(B62,BAZA_LIBOR_WIBOR_KURS!$C$2:$F$145,4,FALSE),H61))</f>
        <v>2.971559090909091</v>
      </c>
      <c r="I62" s="20">
        <f>IF(A62&gt;$C$3,"_",IFERROR(VLOOKUP(B62,BAZA_LIBOR_WIBOR_KURS!$C$2:$F$145,3,FALSE),I61))</f>
        <v>3.812272727272728E-2</v>
      </c>
      <c r="J62" s="20">
        <f t="shared" si="8"/>
        <v>0.02</v>
      </c>
      <c r="K62" s="28">
        <f t="shared" si="3"/>
        <v>1234.672441650127</v>
      </c>
      <c r="L62" s="21">
        <f t="shared" si="9"/>
        <v>1550.15</v>
      </c>
      <c r="M62" s="21">
        <f t="shared" si="10"/>
        <v>-315.47755834987311</v>
      </c>
      <c r="N62" s="31">
        <f>IF(A62&gt;$C$3,"_",$C$2-SUM($M$26:M62))</f>
        <v>320359.4239897384</v>
      </c>
      <c r="P62" s="34">
        <f t="shared" si="11"/>
        <v>679.8755619988101</v>
      </c>
      <c r="Q62" s="34">
        <f t="shared" si="12"/>
        <v>554.79687965131689</v>
      </c>
      <c r="R62" s="34">
        <f t="shared" si="13"/>
        <v>1234.672441650127</v>
      </c>
      <c r="T62" s="34">
        <f t="shared" si="14"/>
        <v>679.8755619988101</v>
      </c>
      <c r="U62" s="34">
        <f t="shared" si="15"/>
        <v>554.79687965131689</v>
      </c>
      <c r="V62" s="34">
        <f t="shared" si="16"/>
        <v>1234.672441650127</v>
      </c>
      <c r="X62" s="34">
        <f t="shared" si="20"/>
        <v>1430.687633176241</v>
      </c>
      <c r="Y62" s="34">
        <f t="shared" si="21"/>
        <v>189.6199376840928</v>
      </c>
      <c r="Z62" s="34">
        <f t="shared" si="22"/>
        <v>1620.3075708603337</v>
      </c>
      <c r="AA62" s="34">
        <f t="shared" si="23"/>
        <v>295189.69902573776</v>
      </c>
      <c r="AB62" s="33">
        <f t="shared" si="17"/>
        <v>2.330084728871844</v>
      </c>
      <c r="AC62" s="11">
        <f t="shared" si="18"/>
        <v>40391</v>
      </c>
    </row>
    <row r="63" spans="1:29">
      <c r="A63" s="17">
        <f t="shared" si="19"/>
        <v>38</v>
      </c>
      <c r="B63" s="19">
        <f t="shared" si="4"/>
        <v>40422</v>
      </c>
      <c r="C63" s="20">
        <f>IF(A63&gt;$C$3,"_",IFERROR(VLOOKUP(B63,BAZA_LIBOR_WIBOR_KURS!$C$2:$F$145,2,FALSE),C62))</f>
        <v>1.75E-3</v>
      </c>
      <c r="D63" s="20">
        <f t="shared" si="5"/>
        <v>0.02</v>
      </c>
      <c r="E63" s="27">
        <f t="shared" si="6"/>
        <v>229.61883010288454</v>
      </c>
      <c r="F63" s="27">
        <f t="shared" si="7"/>
        <v>186.61121366990952</v>
      </c>
      <c r="G63" s="30">
        <f>IF(A63&gt;$C$3,"_",$C$8-SUM($F$26:F63))</f>
        <v>126499.63987757673</v>
      </c>
      <c r="H63" s="21">
        <f>IF(A63&gt;$C$3,"_",IFERROR(VLOOKUP(B63,BAZA_LIBOR_WIBOR_KURS!$C$2:$F$145,4,FALSE),H62))</f>
        <v>3.0223363636363643</v>
      </c>
      <c r="I63" s="20">
        <f>IF(A63&gt;$C$3,"_",IFERROR(VLOOKUP(B63,BAZA_LIBOR_WIBOR_KURS!$C$2:$F$145,3,FALSE),I62))</f>
        <v>3.8213636363636366E-2</v>
      </c>
      <c r="J63" s="20">
        <f t="shared" si="8"/>
        <v>0.02</v>
      </c>
      <c r="K63" s="28">
        <f t="shared" si="3"/>
        <v>1257.9871969324711</v>
      </c>
      <c r="L63" s="21">
        <f t="shared" si="9"/>
        <v>1554.11</v>
      </c>
      <c r="M63" s="21">
        <f t="shared" si="10"/>
        <v>-296.12280306752882</v>
      </c>
      <c r="N63" s="31">
        <f>IF(A63&gt;$C$3,"_",$C$2-SUM($M$26:M63))</f>
        <v>320655.54679280589</v>
      </c>
      <c r="P63" s="34">
        <f t="shared" si="11"/>
        <v>693.98533999558822</v>
      </c>
      <c r="Q63" s="34">
        <f t="shared" si="12"/>
        <v>564.00185693688297</v>
      </c>
      <c r="R63" s="34">
        <f t="shared" si="13"/>
        <v>1257.9871969324713</v>
      </c>
      <c r="T63" s="34">
        <f t="shared" si="14"/>
        <v>693.98533999558822</v>
      </c>
      <c r="U63" s="34">
        <f t="shared" si="15"/>
        <v>564.00185693688297</v>
      </c>
      <c r="V63" s="34">
        <f t="shared" si="16"/>
        <v>1257.9871969324713</v>
      </c>
      <c r="X63" s="34">
        <f t="shared" si="20"/>
        <v>1432.0054831146301</v>
      </c>
      <c r="Y63" s="34">
        <f t="shared" si="21"/>
        <v>190.11560936863668</v>
      </c>
      <c r="Z63" s="34">
        <f t="shared" si="22"/>
        <v>1622.1210924832667</v>
      </c>
      <c r="AA63" s="34">
        <f t="shared" si="23"/>
        <v>294999.5834163691</v>
      </c>
      <c r="AB63" s="33">
        <f t="shared" si="17"/>
        <v>2.3320191559585663</v>
      </c>
      <c r="AC63" s="11">
        <f t="shared" si="18"/>
        <v>40422</v>
      </c>
    </row>
    <row r="64" spans="1:29">
      <c r="A64" s="17">
        <f t="shared" si="19"/>
        <v>39</v>
      </c>
      <c r="B64" s="19">
        <f t="shared" si="4"/>
        <v>40452</v>
      </c>
      <c r="C64" s="20">
        <f>IF(A64&gt;$C$3,"_",IFERROR(VLOOKUP(B64,BAZA_LIBOR_WIBOR_KURS!$C$2:$F$145,2,FALSE),C63))</f>
        <v>1.74E-3</v>
      </c>
      <c r="D64" s="20">
        <f t="shared" si="5"/>
        <v>0.02</v>
      </c>
      <c r="E64" s="27">
        <f t="shared" si="6"/>
        <v>229.17518091154315</v>
      </c>
      <c r="F64" s="27">
        <f t="shared" si="7"/>
        <v>186.98827572525789</v>
      </c>
      <c r="G64" s="30">
        <f>IF(A64&gt;$C$3,"_",$C$8-SUM($F$26:F64))</f>
        <v>126312.65160185148</v>
      </c>
      <c r="H64" s="21">
        <f>IF(A64&gt;$C$3,"_",IFERROR(VLOOKUP(B64,BAZA_LIBOR_WIBOR_KURS!$C$2:$F$145,4,FALSE),H63))</f>
        <v>2.9374952380952379</v>
      </c>
      <c r="I64" s="20">
        <f>IF(A64&gt;$C$3,"_",IFERROR(VLOOKUP(B64,BAZA_LIBOR_WIBOR_KURS!$C$2:$F$145,3,FALSE),I63))</f>
        <v>3.8323809523809524E-2</v>
      </c>
      <c r="J64" s="20">
        <f t="shared" si="8"/>
        <v>0.02</v>
      </c>
      <c r="K64" s="28">
        <f t="shared" si="3"/>
        <v>1222.478172139857</v>
      </c>
      <c r="L64" s="21">
        <f t="shared" si="9"/>
        <v>1558.49</v>
      </c>
      <c r="M64" s="21">
        <f t="shared" si="10"/>
        <v>-336.01182786014306</v>
      </c>
      <c r="N64" s="31">
        <f>IF(A64&gt;$C$3,"_",$C$2-SUM($M$26:M64))</f>
        <v>320991.55862066604</v>
      </c>
      <c r="P64" s="34">
        <f t="shared" si="11"/>
        <v>673.20100261727271</v>
      </c>
      <c r="Q64" s="34">
        <f t="shared" si="12"/>
        <v>549.27716952258447</v>
      </c>
      <c r="R64" s="34">
        <f t="shared" si="13"/>
        <v>1222.4781721398572</v>
      </c>
      <c r="T64" s="34">
        <f t="shared" si="14"/>
        <v>673.20100261727271</v>
      </c>
      <c r="U64" s="34">
        <f t="shared" si="15"/>
        <v>549.27716952258447</v>
      </c>
      <c r="V64" s="34">
        <f t="shared" si="16"/>
        <v>1222.4781721398572</v>
      </c>
      <c r="X64" s="34">
        <f t="shared" si="20"/>
        <v>1433.7916260649561</v>
      </c>
      <c r="Y64" s="34">
        <f t="shared" si="21"/>
        <v>190.52553757565795</v>
      </c>
      <c r="Z64" s="34">
        <f t="shared" si="22"/>
        <v>1624.3171636406141</v>
      </c>
      <c r="AA64" s="34">
        <f t="shared" si="23"/>
        <v>294809.05787879345</v>
      </c>
      <c r="AB64" s="33">
        <f t="shared" si="17"/>
        <v>2.3339630206486155</v>
      </c>
      <c r="AC64" s="11">
        <f t="shared" si="18"/>
        <v>40452</v>
      </c>
    </row>
    <row r="65" spans="1:29">
      <c r="A65" s="17">
        <f t="shared" si="19"/>
        <v>40</v>
      </c>
      <c r="B65" s="19">
        <f t="shared" si="4"/>
        <v>40483</v>
      </c>
      <c r="C65" s="20">
        <f>IF(A65&gt;$C$3,"_",IFERROR(VLOOKUP(B65,BAZA_LIBOR_WIBOR_KURS!$C$2:$F$145,2,FALSE),C64))</f>
        <v>1.6900000000000001E-3</v>
      </c>
      <c r="D65" s="20">
        <f t="shared" si="5"/>
        <v>0.02</v>
      </c>
      <c r="E65" s="27">
        <f t="shared" si="6"/>
        <v>228.31011777034655</v>
      </c>
      <c r="F65" s="27">
        <f t="shared" si="7"/>
        <v>187.52113347751597</v>
      </c>
      <c r="G65" s="30">
        <f>IF(A65&gt;$C$3,"_",$C$8-SUM($F$26:F65))</f>
        <v>126125.13046837396</v>
      </c>
      <c r="H65" s="21">
        <f>IF(A65&gt;$C$3,"_",IFERROR(VLOOKUP(B65,BAZA_LIBOR_WIBOR_KURS!$C$2:$F$145,4,FALSE),H64))</f>
        <v>2.9434149999999999</v>
      </c>
      <c r="I65" s="20">
        <f>IF(A65&gt;$C$3,"_",IFERROR(VLOOKUP(B65,BAZA_LIBOR_WIBOR_KURS!$C$2:$F$145,3,FALSE),I64))</f>
        <v>3.8549999999999987E-2</v>
      </c>
      <c r="J65" s="20">
        <f t="shared" si="8"/>
        <v>0.02</v>
      </c>
      <c r="K65" s="28">
        <f t="shared" si="3"/>
        <v>1223.9639423917272</v>
      </c>
      <c r="L65" s="21">
        <f t="shared" si="9"/>
        <v>1566.17</v>
      </c>
      <c r="M65" s="21">
        <f t="shared" si="10"/>
        <v>-342.20605760827289</v>
      </c>
      <c r="N65" s="31">
        <f>IF(A65&gt;$C$3,"_",$C$2-SUM($M$26:M65))</f>
        <v>321333.76467827434</v>
      </c>
      <c r="P65" s="34">
        <f t="shared" si="11"/>
        <v>672.01142529700462</v>
      </c>
      <c r="Q65" s="34">
        <f t="shared" si="12"/>
        <v>551.95251709472268</v>
      </c>
      <c r="R65" s="34">
        <f t="shared" si="13"/>
        <v>1223.9639423917274</v>
      </c>
      <c r="T65" s="34">
        <f t="shared" si="14"/>
        <v>672.01142529700462</v>
      </c>
      <c r="U65" s="34">
        <f t="shared" si="15"/>
        <v>551.95251709472268</v>
      </c>
      <c r="V65" s="34">
        <f t="shared" si="16"/>
        <v>1223.9639423917274</v>
      </c>
      <c r="X65" s="34">
        <f t="shared" si="20"/>
        <v>1438.4225282336129</v>
      </c>
      <c r="Y65" s="34">
        <f t="shared" si="21"/>
        <v>190.40114367566756</v>
      </c>
      <c r="Z65" s="34">
        <f t="shared" si="22"/>
        <v>1628.8236719092804</v>
      </c>
      <c r="AA65" s="34">
        <f t="shared" si="23"/>
        <v>294618.65673511778</v>
      </c>
      <c r="AB65" s="33">
        <f t="shared" si="17"/>
        <v>2.3359235042297444</v>
      </c>
      <c r="AC65" s="11">
        <f t="shared" si="18"/>
        <v>40483</v>
      </c>
    </row>
    <row r="66" spans="1:29">
      <c r="A66" s="17">
        <f t="shared" si="19"/>
        <v>41</v>
      </c>
      <c r="B66" s="19">
        <f t="shared" si="4"/>
        <v>40513</v>
      </c>
      <c r="C66" s="20">
        <f>IF(A66&gt;$C$3,"_",IFERROR(VLOOKUP(B66,BAZA_LIBOR_WIBOR_KURS!$C$2:$F$145,2,FALSE),C65))</f>
        <v>1.6999999999999999E-3</v>
      </c>
      <c r="D66" s="20">
        <f t="shared" si="5"/>
        <v>0.02</v>
      </c>
      <c r="E66" s="27">
        <f t="shared" si="6"/>
        <v>228.07627759697627</v>
      </c>
      <c r="F66" s="27">
        <f t="shared" si="7"/>
        <v>187.82127460934302</v>
      </c>
      <c r="G66" s="30">
        <f>IF(A66&gt;$C$3,"_",$C$8-SUM($F$26:F66))</f>
        <v>125937.30919376461</v>
      </c>
      <c r="H66" s="21">
        <f>IF(A66&gt;$C$3,"_",IFERROR(VLOOKUP(B66,BAZA_LIBOR_WIBOR_KURS!$C$2:$F$145,4,FALSE),H65))</f>
        <v>3.1200782608695645</v>
      </c>
      <c r="I66" s="20">
        <f>IF(A66&gt;$C$3,"_",IFERROR(VLOOKUP(B66,BAZA_LIBOR_WIBOR_KURS!$C$2:$F$145,3,FALSE),I65))</f>
        <v>3.9152173913043486E-2</v>
      </c>
      <c r="J66" s="20">
        <f t="shared" si="8"/>
        <v>0.02</v>
      </c>
      <c r="K66" s="28">
        <f t="shared" si="3"/>
        <v>1297.6329113878016</v>
      </c>
      <c r="L66" s="21">
        <f t="shared" si="9"/>
        <v>1583.97</v>
      </c>
      <c r="M66" s="21">
        <f t="shared" si="10"/>
        <v>-286.33708861219839</v>
      </c>
      <c r="N66" s="31">
        <f>IF(A66&gt;$C$3,"_",$C$2-SUM($M$26:M66))</f>
        <v>321620.10176688654</v>
      </c>
      <c r="P66" s="34">
        <f t="shared" si="11"/>
        <v>711.61583555037771</v>
      </c>
      <c r="Q66" s="34">
        <f t="shared" si="12"/>
        <v>586.01707583742382</v>
      </c>
      <c r="R66" s="34">
        <f t="shared" si="13"/>
        <v>1297.6329113878014</v>
      </c>
      <c r="T66" s="34">
        <f t="shared" si="14"/>
        <v>711.61583555037771</v>
      </c>
      <c r="U66" s="34">
        <f t="shared" si="15"/>
        <v>586.01707583742382</v>
      </c>
      <c r="V66" s="34">
        <f t="shared" si="16"/>
        <v>1297.6329113878014</v>
      </c>
      <c r="X66" s="34">
        <f t="shared" si="20"/>
        <v>1452.2778351019124</v>
      </c>
      <c r="Y66" s="34">
        <f t="shared" si="21"/>
        <v>188.55171804484289</v>
      </c>
      <c r="Z66" s="34">
        <f t="shared" si="22"/>
        <v>1640.8295531467552</v>
      </c>
      <c r="AA66" s="34">
        <f t="shared" si="23"/>
        <v>294430.10501707293</v>
      </c>
      <c r="AB66" s="33">
        <f t="shared" si="17"/>
        <v>2.3379100832150437</v>
      </c>
      <c r="AC66" s="11">
        <f t="shared" si="18"/>
        <v>40513</v>
      </c>
    </row>
    <row r="67" spans="1:29">
      <c r="A67" s="17">
        <f t="shared" si="19"/>
        <v>42</v>
      </c>
      <c r="B67" s="19">
        <f t="shared" si="4"/>
        <v>40544</v>
      </c>
      <c r="C67" s="20">
        <f>IF(A67&gt;$C$3,"_",IFERROR(VLOOKUP(B67,BAZA_LIBOR_WIBOR_KURS!$C$2:$F$145,2,FALSE),C66))</f>
        <v>1.6900000000000001E-3</v>
      </c>
      <c r="D67" s="20">
        <f t="shared" si="5"/>
        <v>0.02</v>
      </c>
      <c r="E67" s="27">
        <f t="shared" si="6"/>
        <v>227.63168636772954</v>
      </c>
      <c r="F67" s="27">
        <f t="shared" si="7"/>
        <v>188.19969300449026</v>
      </c>
      <c r="G67" s="30">
        <f>IF(A67&gt;$C$3,"_",$C$8-SUM($F$26:F67))</f>
        <v>125749.10950076013</v>
      </c>
      <c r="H67" s="21">
        <f>IF(A67&gt;$C$3,"_",IFERROR(VLOOKUP(B67,BAZA_LIBOR_WIBOR_KURS!$C$2:$F$145,4,FALSE),H66))</f>
        <v>3.0455049999999999</v>
      </c>
      <c r="I67" s="20">
        <f>IF(A67&gt;$C$3,"_",IFERROR(VLOOKUP(B67,BAZA_LIBOR_WIBOR_KURS!$C$2:$F$145,3,FALSE),I66))</f>
        <v>4.0104999999999995E-2</v>
      </c>
      <c r="J67" s="20">
        <f t="shared" si="8"/>
        <v>0.02</v>
      </c>
      <c r="K67" s="28">
        <f t="shared" si="3"/>
        <v>1266.4165450349922</v>
      </c>
      <c r="L67" s="21">
        <f t="shared" si="9"/>
        <v>1610.91</v>
      </c>
      <c r="M67" s="21">
        <f t="shared" si="10"/>
        <v>-344.49345496500791</v>
      </c>
      <c r="N67" s="31">
        <f>IF(A67&gt;$C$3,"_",$C$2-SUM($M$26:M67))</f>
        <v>321964.59522185154</v>
      </c>
      <c r="P67" s="34">
        <f t="shared" si="11"/>
        <v>693.25343899135214</v>
      </c>
      <c r="Q67" s="34">
        <f t="shared" si="12"/>
        <v>573.16310604364003</v>
      </c>
      <c r="R67" s="34">
        <f t="shared" si="13"/>
        <v>1266.4165450349922</v>
      </c>
      <c r="T67" s="34">
        <f t="shared" si="14"/>
        <v>693.25343899135214</v>
      </c>
      <c r="U67" s="34">
        <f t="shared" si="15"/>
        <v>573.16310604364003</v>
      </c>
      <c r="V67" s="34">
        <f t="shared" si="16"/>
        <v>1266.4165450349922</v>
      </c>
      <c r="X67" s="34">
        <f t="shared" si="20"/>
        <v>1474.7267885042638</v>
      </c>
      <c r="Y67" s="34">
        <f t="shared" si="21"/>
        <v>185.14572824888967</v>
      </c>
      <c r="Z67" s="34">
        <f t="shared" si="22"/>
        <v>1659.8725167531534</v>
      </c>
      <c r="AA67" s="34">
        <f t="shared" si="23"/>
        <v>294244.95928882406</v>
      </c>
      <c r="AB67" s="33">
        <f t="shared" si="17"/>
        <v>2.3399367236636013</v>
      </c>
      <c r="AC67" s="11">
        <f t="shared" si="18"/>
        <v>40544</v>
      </c>
    </row>
    <row r="68" spans="1:29">
      <c r="A68" s="17">
        <f t="shared" si="19"/>
        <v>43</v>
      </c>
      <c r="B68" s="19">
        <f t="shared" si="4"/>
        <v>40575</v>
      </c>
      <c r="C68" s="20">
        <f>IF(A68&gt;$C$3,"_",IFERROR(VLOOKUP(B68,BAZA_LIBOR_WIBOR_KURS!$C$2:$F$145,2,FALSE),C67))</f>
        <v>1.6999999999999999E-3</v>
      </c>
      <c r="D68" s="20">
        <f t="shared" si="5"/>
        <v>0.02</v>
      </c>
      <c r="E68" s="27">
        <f t="shared" si="6"/>
        <v>227.39630634720791</v>
      </c>
      <c r="F68" s="27">
        <f t="shared" si="7"/>
        <v>188.50111761652661</v>
      </c>
      <c r="G68" s="30">
        <f>IF(A68&gt;$C$3,"_",$C$8-SUM($F$26:F68))</f>
        <v>125560.6083831436</v>
      </c>
      <c r="H68" s="21">
        <f>IF(A68&gt;$C$3,"_",IFERROR(VLOOKUP(B68,BAZA_LIBOR_WIBOR_KURS!$C$2:$F$145,4,FALSE),H67))</f>
        <v>3.0287850000000001</v>
      </c>
      <c r="I68" s="20">
        <f>IF(A68&gt;$C$3,"_",IFERROR(VLOOKUP(B68,BAZA_LIBOR_WIBOR_KURS!$C$2:$F$145,3,FALSE),I67))</f>
        <v>4.1139999999999996E-2</v>
      </c>
      <c r="J68" s="20">
        <f t="shared" si="8"/>
        <v>0.02</v>
      </c>
      <c r="K68" s="28">
        <f t="shared" si="3"/>
        <v>1259.6638792399997</v>
      </c>
      <c r="L68" s="21">
        <f t="shared" si="9"/>
        <v>1640.41</v>
      </c>
      <c r="M68" s="21">
        <f t="shared" si="10"/>
        <v>-380.74612076000039</v>
      </c>
      <c r="N68" s="31">
        <f>IF(A68&gt;$C$3,"_",$C$2-SUM($M$26:M68))</f>
        <v>322345.34134261153</v>
      </c>
      <c r="P68" s="34">
        <f t="shared" si="11"/>
        <v>688.73452171982808</v>
      </c>
      <c r="Q68" s="34">
        <f t="shared" si="12"/>
        <v>570.92935752017161</v>
      </c>
      <c r="R68" s="34">
        <f t="shared" si="13"/>
        <v>1259.6638792399997</v>
      </c>
      <c r="T68" s="34">
        <f t="shared" si="14"/>
        <v>688.73452171982808</v>
      </c>
      <c r="U68" s="34">
        <f t="shared" si="15"/>
        <v>570.92935752017161</v>
      </c>
      <c r="V68" s="34">
        <f t="shared" si="16"/>
        <v>1259.6638792399997</v>
      </c>
      <c r="X68" s="34">
        <f t="shared" si="20"/>
        <v>1499.1780675765585</v>
      </c>
      <c r="Y68" s="34">
        <f t="shared" si="21"/>
        <v>181.44969660118645</v>
      </c>
      <c r="Z68" s="34">
        <f t="shared" si="22"/>
        <v>1680.6277641777449</v>
      </c>
      <c r="AA68" s="34">
        <f t="shared" si="23"/>
        <v>294063.50959222286</v>
      </c>
      <c r="AB68" s="33">
        <f t="shared" si="17"/>
        <v>2.3420044978987264</v>
      </c>
      <c r="AC68" s="11">
        <f t="shared" si="18"/>
        <v>40575</v>
      </c>
    </row>
    <row r="69" spans="1:29">
      <c r="A69" s="17">
        <f t="shared" si="19"/>
        <v>44</v>
      </c>
      <c r="B69" s="19">
        <f t="shared" si="4"/>
        <v>40603</v>
      </c>
      <c r="C69" s="20">
        <f>IF(A69&gt;$C$3,"_",IFERROR(VLOOKUP(B69,BAZA_LIBOR_WIBOR_KURS!$C$2:$F$145,2,FALSE),C68))</f>
        <v>1.7799999999999999E-3</v>
      </c>
      <c r="D69" s="20">
        <f t="shared" si="5"/>
        <v>0.02</v>
      </c>
      <c r="E69" s="27">
        <f t="shared" si="6"/>
        <v>227.89250421540564</v>
      </c>
      <c r="F69" s="27">
        <f t="shared" si="7"/>
        <v>188.532464195491</v>
      </c>
      <c r="G69" s="30">
        <f>IF(A69&gt;$C$3,"_",$C$8-SUM($F$26:F69))</f>
        <v>125372.0759189481</v>
      </c>
      <c r="H69" s="21">
        <f>IF(A69&gt;$C$3,"_",IFERROR(VLOOKUP(B69,BAZA_LIBOR_WIBOR_KURS!$C$2:$F$145,4,FALSE),H68))</f>
        <v>3.1160130434782611</v>
      </c>
      <c r="I69" s="20">
        <f>IF(A69&gt;$C$3,"_",IFERROR(VLOOKUP(B69,BAZA_LIBOR_WIBOR_KURS!$C$2:$F$145,3,FALSE),I68))</f>
        <v>4.1786956521739131E-2</v>
      </c>
      <c r="J69" s="20">
        <f t="shared" si="8"/>
        <v>0.02</v>
      </c>
      <c r="K69" s="28">
        <f t="shared" si="3"/>
        <v>1297.5856331983769</v>
      </c>
      <c r="L69" s="21">
        <f t="shared" si="9"/>
        <v>1659.73</v>
      </c>
      <c r="M69" s="21">
        <f t="shared" si="10"/>
        <v>-362.14436680162316</v>
      </c>
      <c r="N69" s="31">
        <f>IF(A69&gt;$C$3,"_",$C$2-SUM($M$26:M69))</f>
        <v>322707.48570941319</v>
      </c>
      <c r="P69" s="34">
        <f t="shared" si="11"/>
        <v>710.11601564612863</v>
      </c>
      <c r="Q69" s="34">
        <f t="shared" si="12"/>
        <v>587.46961755224822</v>
      </c>
      <c r="R69" s="34">
        <f t="shared" si="13"/>
        <v>1297.5856331983769</v>
      </c>
      <c r="T69" s="34">
        <f t="shared" si="14"/>
        <v>710.11601564612863</v>
      </c>
      <c r="U69" s="34">
        <f t="shared" si="15"/>
        <v>587.46961755224822</v>
      </c>
      <c r="V69" s="34">
        <f t="shared" si="16"/>
        <v>1297.5856331983769</v>
      </c>
      <c r="X69" s="34">
        <f t="shared" si="20"/>
        <v>1514.1074401503909</v>
      </c>
      <c r="Y69" s="34">
        <f t="shared" si="21"/>
        <v>179.52787418870636</v>
      </c>
      <c r="Z69" s="34">
        <f t="shared" si="22"/>
        <v>1693.6353143390972</v>
      </c>
      <c r="AA69" s="34">
        <f t="shared" si="23"/>
        <v>293883.98171803413</v>
      </c>
      <c r="AB69" s="33">
        <f t="shared" si="17"/>
        <v>2.3440944051052282</v>
      </c>
      <c r="AC69" s="11">
        <f t="shared" si="18"/>
        <v>40603</v>
      </c>
    </row>
    <row r="70" spans="1:29">
      <c r="A70" s="17">
        <f t="shared" si="19"/>
        <v>45</v>
      </c>
      <c r="B70" s="19">
        <f t="shared" si="4"/>
        <v>40634</v>
      </c>
      <c r="C70" s="20">
        <f>IF(A70&gt;$C$3,"_",IFERROR(VLOOKUP(B70,BAZA_LIBOR_WIBOR_KURS!$C$2:$F$145,2,FALSE),C69))</f>
        <v>1.8400000000000001E-3</v>
      </c>
      <c r="D70" s="20">
        <f t="shared" si="5"/>
        <v>0.02</v>
      </c>
      <c r="E70" s="27">
        <f t="shared" si="6"/>
        <v>228.17717817248558</v>
      </c>
      <c r="F70" s="27">
        <f t="shared" si="7"/>
        <v>188.64292751696058</v>
      </c>
      <c r="G70" s="30">
        <f>IF(A70&gt;$C$3,"_",$C$8-SUM($F$26:F70))</f>
        <v>125183.43299143115</v>
      </c>
      <c r="H70" s="21">
        <f>IF(A70&gt;$C$3,"_",IFERROR(VLOOKUP(B70,BAZA_LIBOR_WIBOR_KURS!$C$2:$F$145,4,FALSE),H69))</f>
        <v>3.0610100000000005</v>
      </c>
      <c r="I70" s="20">
        <f>IF(A70&gt;$C$3,"_",IFERROR(VLOOKUP(B70,BAZA_LIBOR_WIBOR_KURS!$C$2:$F$145,3,FALSE),I69))</f>
        <v>4.2705000000000021E-2</v>
      </c>
      <c r="J70" s="20">
        <f t="shared" si="8"/>
        <v>0.02</v>
      </c>
      <c r="K70" s="28">
        <f t="shared" si="3"/>
        <v>1275.8905117164518</v>
      </c>
      <c r="L70" s="21">
        <f t="shared" si="9"/>
        <v>1686.28</v>
      </c>
      <c r="M70" s="21">
        <f t="shared" si="10"/>
        <v>-410.38948828354819</v>
      </c>
      <c r="N70" s="31">
        <f>IF(A70&gt;$C$3,"_",$C$2-SUM($M$26:M70))</f>
        <v>323117.87519769673</v>
      </c>
      <c r="P70" s="34">
        <f t="shared" si="11"/>
        <v>698.45262415776017</v>
      </c>
      <c r="Q70" s="34">
        <f t="shared" si="12"/>
        <v>577.43788755869161</v>
      </c>
      <c r="R70" s="34">
        <f t="shared" si="13"/>
        <v>1275.8905117164518</v>
      </c>
      <c r="T70" s="34">
        <f t="shared" si="14"/>
        <v>698.45262415776017</v>
      </c>
      <c r="U70" s="34">
        <f t="shared" si="15"/>
        <v>577.43788755869161</v>
      </c>
      <c r="V70" s="34">
        <f t="shared" si="16"/>
        <v>1275.8905117164518</v>
      </c>
      <c r="X70" s="34">
        <f t="shared" si="20"/>
        <v>1535.6662561357782</v>
      </c>
      <c r="Y70" s="34">
        <f t="shared" si="21"/>
        <v>176.46929480555283</v>
      </c>
      <c r="Z70" s="34">
        <f t="shared" si="22"/>
        <v>1712.1355509413311</v>
      </c>
      <c r="AA70" s="34">
        <f t="shared" si="23"/>
        <v>293707.51242322859</v>
      </c>
      <c r="AB70" s="33">
        <f t="shared" si="17"/>
        <v>2.3462171104009664</v>
      </c>
      <c r="AC70" s="11">
        <f t="shared" si="18"/>
        <v>40634</v>
      </c>
    </row>
    <row r="71" spans="1:29">
      <c r="A71" s="17">
        <f t="shared" si="19"/>
        <v>46</v>
      </c>
      <c r="B71" s="19">
        <f t="shared" si="4"/>
        <v>40664</v>
      </c>
      <c r="C71" s="20">
        <f>IF(A71&gt;$C$3,"_",IFERROR(VLOOKUP(B71,BAZA_LIBOR_WIBOR_KURS!$C$2:$F$145,2,FALSE),C70))</f>
        <v>1.7899999999999999E-3</v>
      </c>
      <c r="D71" s="20">
        <f t="shared" si="5"/>
        <v>0.02</v>
      </c>
      <c r="E71" s="27">
        <f t="shared" si="6"/>
        <v>227.31225040694039</v>
      </c>
      <c r="F71" s="27">
        <f t="shared" si="7"/>
        <v>189.17920180832556</v>
      </c>
      <c r="G71" s="30">
        <f>IF(A71&gt;$C$3,"_",$C$8-SUM($F$26:F71))</f>
        <v>124994.25378962282</v>
      </c>
      <c r="H71" s="21">
        <f>IF(A71&gt;$C$3,"_",IFERROR(VLOOKUP(B71,BAZA_LIBOR_WIBOR_KURS!$C$2:$F$145,4,FALSE),H70))</f>
        <v>3.1449476190476195</v>
      </c>
      <c r="I71" s="20">
        <f>IF(A71&gt;$C$3,"_",IFERROR(VLOOKUP(B71,BAZA_LIBOR_WIBOR_KURS!$C$2:$F$145,3,FALSE),I70))</f>
        <v>4.3999999999999991E-2</v>
      </c>
      <c r="J71" s="20">
        <f t="shared" si="8"/>
        <v>0.02</v>
      </c>
      <c r="K71" s="28">
        <f t="shared" si="3"/>
        <v>1309.843800998086</v>
      </c>
      <c r="L71" s="21">
        <f t="shared" si="9"/>
        <v>1723.3</v>
      </c>
      <c r="M71" s="21">
        <f t="shared" si="10"/>
        <v>-413.456199001914</v>
      </c>
      <c r="N71" s="31">
        <f>IF(A71&gt;$C$3,"_",$C$2-SUM($M$26:M71))</f>
        <v>323531.3313966986</v>
      </c>
      <c r="P71" s="34">
        <f t="shared" si="11"/>
        <v>714.88512069766352</v>
      </c>
      <c r="Q71" s="34">
        <f t="shared" si="12"/>
        <v>594.95868030042254</v>
      </c>
      <c r="R71" s="34">
        <f t="shared" si="13"/>
        <v>1309.843800998086</v>
      </c>
      <c r="T71" s="34">
        <f t="shared" si="14"/>
        <v>714.88512069766352</v>
      </c>
      <c r="U71" s="34">
        <f t="shared" si="15"/>
        <v>594.95868030042254</v>
      </c>
      <c r="V71" s="34">
        <f t="shared" si="16"/>
        <v>1309.843800998086</v>
      </c>
      <c r="X71" s="34">
        <f t="shared" si="20"/>
        <v>1566.4400662572189</v>
      </c>
      <c r="Y71" s="34">
        <f t="shared" si="21"/>
        <v>171.88813431149032</v>
      </c>
      <c r="Z71" s="34">
        <f t="shared" si="22"/>
        <v>1738.3282005687092</v>
      </c>
      <c r="AA71" s="34">
        <f t="shared" si="23"/>
        <v>293535.62428891711</v>
      </c>
      <c r="AB71" s="33">
        <f t="shared" si="17"/>
        <v>2.3483929491908118</v>
      </c>
      <c r="AC71" s="11">
        <f t="shared" si="18"/>
        <v>40664</v>
      </c>
    </row>
    <row r="72" spans="1:29">
      <c r="A72" s="17">
        <f t="shared" si="19"/>
        <v>47</v>
      </c>
      <c r="B72" s="19">
        <f t="shared" si="4"/>
        <v>40695</v>
      </c>
      <c r="C72" s="20">
        <f>IF(A72&gt;$C$3,"_",IFERROR(VLOOKUP(B72,BAZA_LIBOR_WIBOR_KURS!$C$2:$F$145,2,FALSE),C71))</f>
        <v>1.75E-3</v>
      </c>
      <c r="D72" s="20">
        <f t="shared" si="5"/>
        <v>0.02</v>
      </c>
      <c r="E72" s="27">
        <f t="shared" si="6"/>
        <v>226.55208499369138</v>
      </c>
      <c r="F72" s="27">
        <f t="shared" si="7"/>
        <v>189.67706514166562</v>
      </c>
      <c r="G72" s="30">
        <f>IF(A72&gt;$C$3,"_",$C$8-SUM($F$26:F72))</f>
        <v>124804.57672448116</v>
      </c>
      <c r="H72" s="21">
        <f>IF(A72&gt;$C$3,"_",IFERROR(VLOOKUP(B72,BAZA_LIBOR_WIBOR_KURS!$C$2:$F$145,4,FALSE),H71))</f>
        <v>3.2790571428571424</v>
      </c>
      <c r="I72" s="20">
        <f>IF(A72&gt;$C$3,"_",IFERROR(VLOOKUP(B72,BAZA_LIBOR_WIBOR_KURS!$C$2:$F$145,3,FALSE),I71))</f>
        <v>4.6109523809523809E-2</v>
      </c>
      <c r="J72" s="20">
        <f t="shared" si="8"/>
        <v>0.02</v>
      </c>
      <c r="K72" s="28">
        <f t="shared" si="3"/>
        <v>1364.8391678167004</v>
      </c>
      <c r="L72" s="21">
        <f t="shared" si="9"/>
        <v>1782.38</v>
      </c>
      <c r="M72" s="21">
        <f t="shared" si="10"/>
        <v>-417.5408321832997</v>
      </c>
      <c r="N72" s="31">
        <f>IF(A72&gt;$C$3,"_",$C$2-SUM($M$26:M72))</f>
        <v>323948.87222888193</v>
      </c>
      <c r="P72" s="34">
        <f t="shared" si="11"/>
        <v>742.87723252774219</v>
      </c>
      <c r="Q72" s="34">
        <f t="shared" si="12"/>
        <v>621.96193528895822</v>
      </c>
      <c r="R72" s="34">
        <f t="shared" si="13"/>
        <v>1364.8391678167004</v>
      </c>
      <c r="T72" s="34">
        <f t="shared" si="14"/>
        <v>742.87723252774219</v>
      </c>
      <c r="U72" s="34">
        <f t="shared" si="15"/>
        <v>621.96193528895822</v>
      </c>
      <c r="V72" s="34">
        <f t="shared" si="16"/>
        <v>1364.8391678167004</v>
      </c>
      <c r="X72" s="34">
        <f t="shared" si="20"/>
        <v>1617.1250285726335</v>
      </c>
      <c r="Y72" s="34">
        <f t="shared" si="21"/>
        <v>164.13280657955843</v>
      </c>
      <c r="Z72" s="34">
        <f t="shared" si="22"/>
        <v>1781.257835152192</v>
      </c>
      <c r="AA72" s="34">
        <f t="shared" si="23"/>
        <v>293371.49148233753</v>
      </c>
      <c r="AB72" s="33">
        <f t="shared" si="17"/>
        <v>2.3506469007942314</v>
      </c>
      <c r="AC72" s="11">
        <f t="shared" si="18"/>
        <v>40695</v>
      </c>
    </row>
    <row r="73" spans="1:29">
      <c r="A73" s="17">
        <f t="shared" si="19"/>
        <v>48</v>
      </c>
      <c r="B73" s="19">
        <f t="shared" si="4"/>
        <v>40725</v>
      </c>
      <c r="C73" s="20">
        <f>IF(A73&gt;$C$3,"_",IFERROR(VLOOKUP(B73,BAZA_LIBOR_WIBOR_KURS!$C$2:$F$145,2,FALSE),C72))</f>
        <v>1.75E-3</v>
      </c>
      <c r="D73" s="20">
        <f t="shared" si="5"/>
        <v>0.02</v>
      </c>
      <c r="E73" s="27">
        <f t="shared" si="6"/>
        <v>226.20829531312211</v>
      </c>
      <c r="F73" s="27">
        <f t="shared" si="7"/>
        <v>190.02085482223484</v>
      </c>
      <c r="G73" s="30">
        <f>IF(A73&gt;$C$3,"_",$C$8-SUM($F$26:F73))</f>
        <v>124614.55586965891</v>
      </c>
      <c r="H73" s="21">
        <f>IF(A73&gt;$C$3,"_",IFERROR(VLOOKUP(B73,BAZA_LIBOR_WIBOR_KURS!$C$2:$F$145,4,FALSE),H72))</f>
        <v>3.3913857142857142</v>
      </c>
      <c r="I73" s="20">
        <f>IF(A73&gt;$C$3,"_",IFERROR(VLOOKUP(B73,BAZA_LIBOR_WIBOR_KURS!$C$2:$F$145,3,FALSE),I72))</f>
        <v>4.700952380952382E-2</v>
      </c>
      <c r="J73" s="20">
        <f t="shared" si="8"/>
        <v>0.02</v>
      </c>
      <c r="K73" s="28">
        <f t="shared" si="3"/>
        <v>1411.5935936383332</v>
      </c>
      <c r="L73" s="21">
        <f t="shared" si="9"/>
        <v>1808.97</v>
      </c>
      <c r="M73" s="21">
        <f t="shared" si="10"/>
        <v>-397.3764063616668</v>
      </c>
      <c r="N73" s="31">
        <f>IF(A73&gt;$C$3,"_",$C$2-SUM($M$26:M73))</f>
        <v>324346.24863524357</v>
      </c>
      <c r="P73" s="34">
        <f t="shared" si="11"/>
        <v>767.15958117784635</v>
      </c>
      <c r="Q73" s="34">
        <f t="shared" si="12"/>
        <v>644.43401246048688</v>
      </c>
      <c r="R73" s="34">
        <f t="shared" si="13"/>
        <v>1411.5935936383332</v>
      </c>
      <c r="T73" s="34">
        <f t="shared" si="14"/>
        <v>767.15958117784635</v>
      </c>
      <c r="U73" s="34">
        <f t="shared" si="15"/>
        <v>644.43401246048688</v>
      </c>
      <c r="V73" s="34">
        <f t="shared" si="16"/>
        <v>1411.5935936383332</v>
      </c>
      <c r="X73" s="34">
        <f t="shared" si="20"/>
        <v>1638.223661960101</v>
      </c>
      <c r="Y73" s="34">
        <f t="shared" si="21"/>
        <v>161.44363736345684</v>
      </c>
      <c r="Z73" s="34">
        <f t="shared" si="22"/>
        <v>1799.6672993235579</v>
      </c>
      <c r="AA73" s="34">
        <f t="shared" si="23"/>
        <v>293210.04784497409</v>
      </c>
      <c r="AB73" s="33">
        <f t="shared" si="17"/>
        <v>2.3529357850591572</v>
      </c>
      <c r="AC73" s="11">
        <f t="shared" si="18"/>
        <v>40725</v>
      </c>
    </row>
    <row r="74" spans="1:29">
      <c r="A74" s="17">
        <f t="shared" si="19"/>
        <v>49</v>
      </c>
      <c r="B74" s="19">
        <f t="shared" si="4"/>
        <v>40756</v>
      </c>
      <c r="C74" s="20">
        <f>IF(A74&gt;$C$3,"_",IFERROR(VLOOKUP(B74,BAZA_LIBOR_WIBOR_KURS!$C$2:$F$145,2,FALSE),C73))</f>
        <v>5.8E-4</v>
      </c>
      <c r="D74" s="20">
        <f t="shared" si="5"/>
        <v>0.02</v>
      </c>
      <c r="E74" s="27">
        <f t="shared" si="6"/>
        <v>213.71396331646505</v>
      </c>
      <c r="F74" s="27">
        <f t="shared" si="7"/>
        <v>194.91446975340727</v>
      </c>
      <c r="G74" s="30">
        <f>IF(A74&gt;$C$3,"_",$C$8-SUM($F$26:F74))</f>
        <v>124419.64139990551</v>
      </c>
      <c r="H74" s="21">
        <f>IF(A74&gt;$C$3,"_",IFERROR(VLOOKUP(B74,BAZA_LIBOR_WIBOR_KURS!$C$2:$F$145,4,FALSE),H73))</f>
        <v>3.6772136363636374</v>
      </c>
      <c r="I74" s="20">
        <f>IF(A74&gt;$C$3,"_",IFERROR(VLOOKUP(B74,BAZA_LIBOR_WIBOR_KURS!$C$2:$F$145,3,FALSE),I73))</f>
        <v>4.716363636363638E-2</v>
      </c>
      <c r="J74" s="20">
        <f t="shared" si="8"/>
        <v>0.02</v>
      </c>
      <c r="K74" s="28">
        <f t="shared" si="3"/>
        <v>1502.6140462904405</v>
      </c>
      <c r="L74" s="21">
        <f t="shared" si="9"/>
        <v>1815.36</v>
      </c>
      <c r="M74" s="21">
        <f t="shared" si="10"/>
        <v>-312.74595370955944</v>
      </c>
      <c r="N74" s="31">
        <f>IF(A74&gt;$C$3,"_",$C$2-SUM($M$26:M74))</f>
        <v>324658.99458895315</v>
      </c>
      <c r="P74" s="34">
        <f t="shared" si="11"/>
        <v>785.8719001886235</v>
      </c>
      <c r="Q74" s="34">
        <f t="shared" si="12"/>
        <v>716.74214610181696</v>
      </c>
      <c r="R74" s="34">
        <f t="shared" si="13"/>
        <v>1502.6140462904405</v>
      </c>
      <c r="T74" s="34">
        <f t="shared" si="14"/>
        <v>785.8719001886235</v>
      </c>
      <c r="U74" s="34">
        <f t="shared" si="15"/>
        <v>716.74214610181696</v>
      </c>
      <c r="V74" s="34">
        <f t="shared" si="16"/>
        <v>1502.6140462904405</v>
      </c>
      <c r="X74" s="34">
        <f t="shared" si="20"/>
        <v>1641.0877526353554</v>
      </c>
      <c r="Y74" s="34">
        <f t="shared" si="21"/>
        <v>161.73501739450094</v>
      </c>
      <c r="Z74" s="34">
        <f t="shared" si="22"/>
        <v>1802.8227700298564</v>
      </c>
      <c r="AA74" s="34">
        <f t="shared" si="23"/>
        <v>293048.31282757962</v>
      </c>
      <c r="AB74" s="33">
        <f t="shared" si="17"/>
        <v>2.3553219534339709</v>
      </c>
      <c r="AC74" s="11">
        <f t="shared" si="18"/>
        <v>40756</v>
      </c>
    </row>
    <row r="75" spans="1:29">
      <c r="A75" s="17">
        <f t="shared" si="19"/>
        <v>50</v>
      </c>
      <c r="B75" s="19">
        <f t="shared" si="4"/>
        <v>40787</v>
      </c>
      <c r="C75" s="20">
        <f>IF(A75&gt;$C$3,"_",IFERROR(VLOOKUP(B75,BAZA_LIBOR_WIBOR_KURS!$C$2:$F$145,2,FALSE),C74))</f>
        <v>9.0000000000000006E-5</v>
      </c>
      <c r="D75" s="20">
        <f t="shared" si="5"/>
        <v>0.02</v>
      </c>
      <c r="E75" s="27">
        <f t="shared" si="6"/>
        <v>208.29921631034182</v>
      </c>
      <c r="F75" s="27">
        <f t="shared" si="7"/>
        <v>197.17620190680992</v>
      </c>
      <c r="G75" s="30">
        <f>IF(A75&gt;$C$3,"_",$C$8-SUM($F$26:F75))</f>
        <v>124222.46519799871</v>
      </c>
      <c r="H75" s="21">
        <f>IF(A75&gt;$C$3,"_",IFERROR(VLOOKUP(B75,BAZA_LIBOR_WIBOR_KURS!$C$2:$F$145,4,FALSE),H74))</f>
        <v>3.6103090909090909</v>
      </c>
      <c r="I75" s="20">
        <f>IF(A75&gt;$C$3,"_",IFERROR(VLOOKUP(B75,BAZA_LIBOR_WIBOR_KURS!$C$2:$F$145,3,FALSE),I74))</f>
        <v>4.7459090909090902E-2</v>
      </c>
      <c r="J75" s="20">
        <f t="shared" si="8"/>
        <v>0.02</v>
      </c>
      <c r="K75" s="28">
        <f t="shared" si="3"/>
        <v>1463.8915885295485</v>
      </c>
      <c r="L75" s="21">
        <f t="shared" si="9"/>
        <v>1825.1</v>
      </c>
      <c r="M75" s="21">
        <f t="shared" si="10"/>
        <v>-361.20841147045144</v>
      </c>
      <c r="N75" s="31">
        <f>IF(A75&gt;$C$3,"_",$C$2-SUM($M$26:M75))</f>
        <v>325020.20300042361</v>
      </c>
      <c r="P75" s="34">
        <f t="shared" si="11"/>
        <v>752.02455427446625</v>
      </c>
      <c r="Q75" s="34">
        <f t="shared" si="12"/>
        <v>711.86703425508233</v>
      </c>
      <c r="R75" s="34">
        <f t="shared" si="13"/>
        <v>1463.8915885295487</v>
      </c>
      <c r="T75" s="34">
        <f t="shared" si="14"/>
        <v>752.02455427446625</v>
      </c>
      <c r="U75" s="34">
        <f t="shared" si="15"/>
        <v>711.86703425508233</v>
      </c>
      <c r="V75" s="34">
        <f t="shared" si="16"/>
        <v>1463.8915885295487</v>
      </c>
      <c r="X75" s="34">
        <f t="shared" si="20"/>
        <v>1647.3977313159503</v>
      </c>
      <c r="Y75" s="34">
        <f t="shared" si="21"/>
        <v>161.47287104006585</v>
      </c>
      <c r="Z75" s="34">
        <f t="shared" si="22"/>
        <v>1808.8706023560162</v>
      </c>
      <c r="AA75" s="34">
        <f t="shared" si="23"/>
        <v>292886.83995653957</v>
      </c>
      <c r="AB75" s="33">
        <f t="shared" si="17"/>
        <v>2.3577606473169408</v>
      </c>
      <c r="AC75" s="11">
        <f t="shared" si="18"/>
        <v>40787</v>
      </c>
    </row>
    <row r="76" spans="1:29">
      <c r="A76" s="17">
        <f t="shared" si="19"/>
        <v>51</v>
      </c>
      <c r="B76" s="19">
        <f t="shared" si="4"/>
        <v>40817</v>
      </c>
      <c r="C76" s="20">
        <f>IF(A76&gt;$C$3,"_",IFERROR(VLOOKUP(B76,BAZA_LIBOR_WIBOR_KURS!$C$2:$F$145,2,FALSE),C75))</f>
        <v>3.6999999999999999E-4</v>
      </c>
      <c r="D76" s="20">
        <f t="shared" si="5"/>
        <v>0.02</v>
      </c>
      <c r="E76" s="27">
        <f t="shared" si="6"/>
        <v>210.86763467360282</v>
      </c>
      <c r="F76" s="27">
        <f t="shared" si="7"/>
        <v>196.40416357562182</v>
      </c>
      <c r="G76" s="30">
        <f>IF(A76&gt;$C$3,"_",$C$8-SUM($F$26:F76))</f>
        <v>124026.06103442308</v>
      </c>
      <c r="H76" s="21">
        <f>IF(A76&gt;$C$3,"_",IFERROR(VLOOKUP(B76,BAZA_LIBOR_WIBOR_KURS!$C$2:$F$145,4,FALSE),H75))</f>
        <v>3.5414333333333325</v>
      </c>
      <c r="I76" s="20">
        <f>IF(A76&gt;$C$3,"_",IFERROR(VLOOKUP(B76,BAZA_LIBOR_WIBOR_KURS!$C$2:$F$145,3,FALSE),I75))</f>
        <v>4.802380952380951E-2</v>
      </c>
      <c r="J76" s="20">
        <f t="shared" si="8"/>
        <v>0.02</v>
      </c>
      <c r="K76" s="28">
        <f t="shared" si="3"/>
        <v>1442.325922046412</v>
      </c>
      <c r="L76" s="21">
        <f t="shared" si="9"/>
        <v>1842.43</v>
      </c>
      <c r="M76" s="21">
        <f t="shared" si="10"/>
        <v>-400.1040779535881</v>
      </c>
      <c r="N76" s="31">
        <f>IF(A76&gt;$C$3,"_",$C$2-SUM($M$26:M76))</f>
        <v>325420.30707837717</v>
      </c>
      <c r="P76" s="34">
        <f t="shared" si="11"/>
        <v>746.77367035425266</v>
      </c>
      <c r="Q76" s="34">
        <f t="shared" si="12"/>
        <v>695.55225169215953</v>
      </c>
      <c r="R76" s="34">
        <f t="shared" si="13"/>
        <v>1442.3259220464122</v>
      </c>
      <c r="T76" s="34">
        <f t="shared" si="14"/>
        <v>746.77367035425266</v>
      </c>
      <c r="U76" s="34">
        <f t="shared" si="15"/>
        <v>695.55225169215953</v>
      </c>
      <c r="V76" s="34">
        <f t="shared" si="16"/>
        <v>1442.3259220464122</v>
      </c>
      <c r="X76" s="34">
        <f t="shared" si="20"/>
        <v>1660.2732177695107</v>
      </c>
      <c r="Y76" s="34">
        <f t="shared" si="21"/>
        <v>160.16339858062238</v>
      </c>
      <c r="Z76" s="34">
        <f t="shared" si="22"/>
        <v>1820.4366163501331</v>
      </c>
      <c r="AA76" s="34">
        <f t="shared" si="23"/>
        <v>292726.67655795894</v>
      </c>
      <c r="AB76" s="33">
        <f t="shared" si="17"/>
        <v>2.3602029615107543</v>
      </c>
      <c r="AC76" s="11">
        <f t="shared" si="18"/>
        <v>40817</v>
      </c>
    </row>
    <row r="77" spans="1:29">
      <c r="A77" s="17">
        <f t="shared" si="19"/>
        <v>52</v>
      </c>
      <c r="B77" s="19">
        <f t="shared" si="4"/>
        <v>40848</v>
      </c>
      <c r="C77" s="20">
        <f>IF(A77&gt;$C$3,"_",IFERROR(VLOOKUP(B77,BAZA_LIBOR_WIBOR_KURS!$C$2:$F$145,2,FALSE),C76))</f>
        <v>4.6999999999999999E-4</v>
      </c>
      <c r="D77" s="20">
        <f t="shared" si="5"/>
        <v>0.02</v>
      </c>
      <c r="E77" s="27">
        <f t="shared" si="6"/>
        <v>211.56778911455339</v>
      </c>
      <c r="F77" s="27">
        <f t="shared" si="7"/>
        <v>196.3453941057646</v>
      </c>
      <c r="G77" s="30">
        <f>IF(A77&gt;$C$3,"_",$C$8-SUM($F$26:F77))</f>
        <v>123829.71564031731</v>
      </c>
      <c r="H77" s="21">
        <f>IF(A77&gt;$C$3,"_",IFERROR(VLOOKUP(B77,BAZA_LIBOR_WIBOR_KURS!$C$2:$F$145,4,FALSE),H76))</f>
        <v>3.59795</v>
      </c>
      <c r="I77" s="20">
        <f>IF(A77&gt;$C$3,"_",IFERROR(VLOOKUP(B77,BAZA_LIBOR_WIBOR_KURS!$C$2:$F$145,3,FALSE),I76))</f>
        <v>4.9394999999999994E-2</v>
      </c>
      <c r="J77" s="20">
        <f t="shared" si="8"/>
        <v>0.02</v>
      </c>
      <c r="K77" s="28">
        <f t="shared" si="3"/>
        <v>1467.6512375675431</v>
      </c>
      <c r="L77" s="21">
        <f t="shared" si="9"/>
        <v>1881.88</v>
      </c>
      <c r="M77" s="21">
        <f t="shared" si="10"/>
        <v>-414.22876243245696</v>
      </c>
      <c r="N77" s="31">
        <f>IF(A77&gt;$C$3,"_",$C$2-SUM($M$26:M77))</f>
        <v>325834.53584080964</v>
      </c>
      <c r="P77" s="34">
        <f t="shared" si="11"/>
        <v>761.21032684470742</v>
      </c>
      <c r="Q77" s="34">
        <f t="shared" si="12"/>
        <v>706.44091072283572</v>
      </c>
      <c r="R77" s="34">
        <f t="shared" si="13"/>
        <v>1467.6512375675431</v>
      </c>
      <c r="T77" s="34">
        <f t="shared" si="14"/>
        <v>761.21032684470742</v>
      </c>
      <c r="U77" s="34">
        <f t="shared" si="15"/>
        <v>706.44091072283572</v>
      </c>
      <c r="V77" s="34">
        <f t="shared" si="16"/>
        <v>1467.6512375675431</v>
      </c>
      <c r="X77" s="34">
        <f t="shared" si="20"/>
        <v>1692.8139766449633</v>
      </c>
      <c r="Y77" s="34">
        <f t="shared" si="21"/>
        <v>155.78177109084984</v>
      </c>
      <c r="Z77" s="34">
        <f t="shared" si="22"/>
        <v>1848.5957477358131</v>
      </c>
      <c r="AA77" s="34">
        <f t="shared" si="23"/>
        <v>292570.89478686807</v>
      </c>
      <c r="AB77" s="33">
        <f t="shared" si="17"/>
        <v>2.362687286117056</v>
      </c>
      <c r="AC77" s="11">
        <f t="shared" si="18"/>
        <v>40848</v>
      </c>
    </row>
    <row r="78" spans="1:29">
      <c r="A78" s="17">
        <f t="shared" si="19"/>
        <v>53</v>
      </c>
      <c r="B78" s="19">
        <f t="shared" si="4"/>
        <v>40878</v>
      </c>
      <c r="C78" s="20">
        <f>IF(A78&gt;$C$3,"_",IFERROR(VLOOKUP(B78,BAZA_LIBOR_WIBOR_KURS!$C$2:$F$145,2,FALSE),C77))</f>
        <v>5.1999999999999995E-4</v>
      </c>
      <c r="D78" s="20">
        <f t="shared" si="5"/>
        <v>0.02</v>
      </c>
      <c r="E78" s="27">
        <f t="shared" si="6"/>
        <v>211.74881374494259</v>
      </c>
      <c r="F78" s="27">
        <f t="shared" si="7"/>
        <v>196.48463467853654</v>
      </c>
      <c r="G78" s="30">
        <f>IF(A78&gt;$C$3,"_",$C$8-SUM($F$26:F78))</f>
        <v>123633.23100563878</v>
      </c>
      <c r="H78" s="21">
        <f>IF(A78&gt;$C$3,"_",IFERROR(VLOOKUP(B78,BAZA_LIBOR_WIBOR_KURS!$C$2:$F$145,4,FALSE),H77))</f>
        <v>3.6463666666666663</v>
      </c>
      <c r="I78" s="20">
        <f>IF(A78&gt;$C$3,"_",IFERROR(VLOOKUP(B78,BAZA_LIBOR_WIBOR_KURS!$C$2:$F$145,3,FALSE),I77))</f>
        <v>4.9823809523809534E-2</v>
      </c>
      <c r="J78" s="20">
        <f t="shared" si="8"/>
        <v>0.02</v>
      </c>
      <c r="K78" s="28">
        <f t="shared" si="3"/>
        <v>1488.5688385497599</v>
      </c>
      <c r="L78" s="21">
        <f t="shared" si="9"/>
        <v>1895.92</v>
      </c>
      <c r="M78" s="21">
        <f t="shared" si="10"/>
        <v>-407.35116145024017</v>
      </c>
      <c r="N78" s="31">
        <f>IF(A78&gt;$C$3,"_",$C$2-SUM($M$26:M78))</f>
        <v>326241.8870022599</v>
      </c>
      <c r="P78" s="34">
        <f t="shared" si="11"/>
        <v>772.11381614576715</v>
      </c>
      <c r="Q78" s="34">
        <f t="shared" si="12"/>
        <v>716.45502240399298</v>
      </c>
      <c r="R78" s="34">
        <f t="shared" si="13"/>
        <v>1488.5688385497601</v>
      </c>
      <c r="T78" s="34">
        <f t="shared" si="14"/>
        <v>772.11381614576715</v>
      </c>
      <c r="U78" s="34">
        <f t="shared" si="15"/>
        <v>716.45502240399298</v>
      </c>
      <c r="V78" s="34">
        <f t="shared" si="16"/>
        <v>1488.5688385497601</v>
      </c>
      <c r="X78" s="34">
        <f t="shared" si="20"/>
        <v>1702.3678691507332</v>
      </c>
      <c r="Y78" s="34">
        <f t="shared" si="21"/>
        <v>155.05502862934125</v>
      </c>
      <c r="Z78" s="34">
        <f t="shared" si="22"/>
        <v>1857.4228977800744</v>
      </c>
      <c r="AA78" s="34">
        <f t="shared" si="23"/>
        <v>292415.83975823876</v>
      </c>
      <c r="AB78" s="33">
        <f t="shared" si="17"/>
        <v>2.3651880435358192</v>
      </c>
      <c r="AC78" s="11">
        <f t="shared" si="18"/>
        <v>40878</v>
      </c>
    </row>
    <row r="79" spans="1:29">
      <c r="A79" s="17">
        <f t="shared" si="19"/>
        <v>54</v>
      </c>
      <c r="B79" s="19">
        <f t="shared" si="4"/>
        <v>40909</v>
      </c>
      <c r="C79" s="20">
        <f>IF(A79&gt;$C$3,"_",IFERROR(VLOOKUP(B79,BAZA_LIBOR_WIBOR_KURS!$C$2:$F$145,2,FALSE),C78))</f>
        <v>5.9999999999999995E-4</v>
      </c>
      <c r="D79" s="20">
        <f t="shared" si="5"/>
        <v>0.02</v>
      </c>
      <c r="E79" s="27">
        <f t="shared" si="6"/>
        <v>212.2370465596799</v>
      </c>
      <c r="F79" s="27">
        <f t="shared" si="7"/>
        <v>196.50809367679415</v>
      </c>
      <c r="G79" s="30">
        <f>IF(A79&gt;$C$3,"_",$C$8-SUM($F$26:F79))</f>
        <v>123436.72291196199</v>
      </c>
      <c r="H79" s="21">
        <f>IF(A79&gt;$C$3,"_",IFERROR(VLOOKUP(B79,BAZA_LIBOR_WIBOR_KURS!$C$2:$F$145,4,FALSE),H78))</f>
        <v>3.6114809523809521</v>
      </c>
      <c r="I79" s="20">
        <f>IF(A79&gt;$C$3,"_",IFERROR(VLOOKUP(B79,BAZA_LIBOR_WIBOR_KURS!$C$2:$F$145,3,FALSE),I78))</f>
        <v>4.9857142857142843E-2</v>
      </c>
      <c r="J79" s="20">
        <f t="shared" si="8"/>
        <v>0.02</v>
      </c>
      <c r="K79" s="28">
        <f t="shared" si="3"/>
        <v>1476.1752883423071</v>
      </c>
      <c r="L79" s="21">
        <f t="shared" si="9"/>
        <v>1899.19</v>
      </c>
      <c r="M79" s="21">
        <f t="shared" si="10"/>
        <v>-423.01471165769294</v>
      </c>
      <c r="N79" s="31">
        <f>IF(A79&gt;$C$3,"_",$C$2-SUM($M$26:M79))</f>
        <v>326664.90171391756</v>
      </c>
      <c r="P79" s="34">
        <f t="shared" si="11"/>
        <v>766.49005103987326</v>
      </c>
      <c r="Q79" s="34">
        <f t="shared" si="12"/>
        <v>709.68523730243385</v>
      </c>
      <c r="R79" s="34">
        <f t="shared" si="13"/>
        <v>1476.1752883423071</v>
      </c>
      <c r="T79" s="34">
        <f t="shared" si="14"/>
        <v>766.49005103987326</v>
      </c>
      <c r="U79" s="34">
        <f t="shared" si="15"/>
        <v>709.68523730243385</v>
      </c>
      <c r="V79" s="34">
        <f t="shared" si="16"/>
        <v>1476.1752883423071</v>
      </c>
      <c r="X79" s="34">
        <f t="shared" si="20"/>
        <v>1702.2779243068896</v>
      </c>
      <c r="Y79" s="34">
        <f t="shared" si="21"/>
        <v>155.83096694039807</v>
      </c>
      <c r="Z79" s="34">
        <f t="shared" si="22"/>
        <v>1858.1088912472878</v>
      </c>
      <c r="AA79" s="34">
        <f t="shared" si="23"/>
        <v>292260.00879129837</v>
      </c>
      <c r="AB79" s="33">
        <f t="shared" si="17"/>
        <v>2.3676909261415275</v>
      </c>
      <c r="AC79" s="11">
        <f t="shared" si="18"/>
        <v>40909</v>
      </c>
    </row>
    <row r="80" spans="1:29">
      <c r="A80" s="17">
        <f t="shared" si="19"/>
        <v>55</v>
      </c>
      <c r="B80" s="19">
        <f t="shared" si="4"/>
        <v>40940</v>
      </c>
      <c r="C80" s="20">
        <f>IF(A80&gt;$C$3,"_",IFERROR(VLOOKUP(B80,BAZA_LIBOR_WIBOR_KURS!$C$2:$F$145,2,FALSE),C79))</f>
        <v>8.1999999999999998E-4</v>
      </c>
      <c r="D80" s="20">
        <f t="shared" si="5"/>
        <v>0.02</v>
      </c>
      <c r="E80" s="27">
        <f t="shared" si="6"/>
        <v>214.16271425225406</v>
      </c>
      <c r="F80" s="27">
        <f t="shared" si="7"/>
        <v>195.9886351888301</v>
      </c>
      <c r="G80" s="30">
        <f>IF(A80&gt;$C$3,"_",$C$8-SUM($F$26:F80))</f>
        <v>123240.73427677316</v>
      </c>
      <c r="H80" s="21">
        <f>IF(A80&gt;$C$3,"_",IFERROR(VLOOKUP(B80,BAZA_LIBOR_WIBOR_KURS!$C$2:$F$145,4,FALSE),H79))</f>
        <v>3.4650523809523808</v>
      </c>
      <c r="I80" s="20">
        <f>IF(A80&gt;$C$3,"_",IFERROR(VLOOKUP(B80,BAZA_LIBOR_WIBOR_KURS!$C$2:$F$145,3,FALSE),I79))</f>
        <v>4.9747619047619034E-2</v>
      </c>
      <c r="J80" s="20">
        <f t="shared" si="8"/>
        <v>0.02</v>
      </c>
      <c r="K80" s="28">
        <f t="shared" si="3"/>
        <v>1421.1959099316607</v>
      </c>
      <c r="L80" s="21">
        <f t="shared" si="9"/>
        <v>1898.67</v>
      </c>
      <c r="M80" s="21">
        <f t="shared" si="10"/>
        <v>-477.47409006833936</v>
      </c>
      <c r="N80" s="31">
        <f>IF(A80&gt;$C$3,"_",$C$2-SUM($M$26:M80))</f>
        <v>327142.37580398592</v>
      </c>
      <c r="P80" s="34">
        <f t="shared" si="11"/>
        <v>742.0850229309973</v>
      </c>
      <c r="Q80" s="34">
        <f t="shared" si="12"/>
        <v>679.1108870006633</v>
      </c>
      <c r="R80" s="34">
        <f t="shared" si="13"/>
        <v>1421.1959099316605</v>
      </c>
      <c r="T80" s="34">
        <f t="shared" si="14"/>
        <v>742.0850229309973</v>
      </c>
      <c r="U80" s="34">
        <f t="shared" si="15"/>
        <v>679.1108870006633</v>
      </c>
      <c r="V80" s="34">
        <f t="shared" si="16"/>
        <v>1421.1959099316605</v>
      </c>
      <c r="X80" s="34">
        <f t="shared" si="20"/>
        <v>1698.7033130024388</v>
      </c>
      <c r="Y80" s="34">
        <f t="shared" si="21"/>
        <v>157.15457080006342</v>
      </c>
      <c r="Z80" s="34">
        <f t="shared" si="22"/>
        <v>1855.8578838025023</v>
      </c>
      <c r="AA80" s="34">
        <f t="shared" si="23"/>
        <v>292102.8542204983</v>
      </c>
      <c r="AB80" s="33">
        <f t="shared" si="17"/>
        <v>2.3701810601395459</v>
      </c>
      <c r="AC80" s="11">
        <f t="shared" si="18"/>
        <v>40940</v>
      </c>
    </row>
    <row r="81" spans="1:29">
      <c r="A81" s="17">
        <f t="shared" si="19"/>
        <v>56</v>
      </c>
      <c r="B81" s="19">
        <f t="shared" si="4"/>
        <v>40969</v>
      </c>
      <c r="C81" s="20">
        <f>IF(A81&gt;$C$3,"_",IFERROR(VLOOKUP(B81,BAZA_LIBOR_WIBOR_KURS!$C$2:$F$145,2,FALSE),C80))</f>
        <v>1E-3</v>
      </c>
      <c r="D81" s="20">
        <f t="shared" si="5"/>
        <v>0.02</v>
      </c>
      <c r="E81" s="27">
        <f t="shared" si="6"/>
        <v>215.67128498435304</v>
      </c>
      <c r="F81" s="27">
        <f t="shared" si="7"/>
        <v>195.63033665413587</v>
      </c>
      <c r="G81" s="30">
        <f>IF(A81&gt;$C$3,"_",$C$8-SUM($F$26:F81))</f>
        <v>123045.10394011902</v>
      </c>
      <c r="H81" s="21">
        <f>IF(A81&gt;$C$3,"_",IFERROR(VLOOKUP(B81,BAZA_LIBOR_WIBOR_KURS!$C$2:$F$145,4,FALSE),H80))</f>
        <v>3.4302363636363626</v>
      </c>
      <c r="I81" s="20">
        <f>IF(A81&gt;$C$3,"_",IFERROR(VLOOKUP(B81,BAZA_LIBOR_WIBOR_KURS!$C$2:$F$145,3,FALSE),I80))</f>
        <v>4.9477272727272731E-2</v>
      </c>
      <c r="J81" s="20">
        <f t="shared" si="8"/>
        <v>0.02</v>
      </c>
      <c r="K81" s="28">
        <f t="shared" si="3"/>
        <v>1410.8617789669493</v>
      </c>
      <c r="L81" s="21">
        <f t="shared" si="9"/>
        <v>1894.08</v>
      </c>
      <c r="M81" s="21">
        <f t="shared" si="10"/>
        <v>-483.21822103305067</v>
      </c>
      <c r="N81" s="31">
        <f>IF(A81&gt;$C$3,"_",$C$2-SUM($M$26:M81))</f>
        <v>327625.59402501897</v>
      </c>
      <c r="P81" s="34">
        <f t="shared" si="11"/>
        <v>739.80348434550876</v>
      </c>
      <c r="Q81" s="34">
        <f t="shared" si="12"/>
        <v>671.0582946214405</v>
      </c>
      <c r="R81" s="34">
        <f t="shared" si="13"/>
        <v>1410.8617789669493</v>
      </c>
      <c r="T81" s="34">
        <f t="shared" si="14"/>
        <v>739.80348434550876</v>
      </c>
      <c r="U81" s="34">
        <f t="shared" si="15"/>
        <v>671.0582946214405</v>
      </c>
      <c r="V81" s="34">
        <f t="shared" si="16"/>
        <v>1410.8617789669493</v>
      </c>
      <c r="X81" s="34">
        <f t="shared" si="20"/>
        <v>1691.2091389243624</v>
      </c>
      <c r="Y81" s="34">
        <f t="shared" si="21"/>
        <v>159.10306322201546</v>
      </c>
      <c r="Z81" s="34">
        <f t="shared" si="22"/>
        <v>1850.3122021463778</v>
      </c>
      <c r="AA81" s="34">
        <f t="shared" si="23"/>
        <v>291943.75115727627</v>
      </c>
      <c r="AB81" s="33">
        <f t="shared" si="17"/>
        <v>2.3726563821617255</v>
      </c>
      <c r="AC81" s="11">
        <f t="shared" si="18"/>
        <v>40969</v>
      </c>
    </row>
    <row r="82" spans="1:29">
      <c r="A82" s="17">
        <f t="shared" si="19"/>
        <v>57</v>
      </c>
      <c r="B82" s="19">
        <f t="shared" si="4"/>
        <v>41000</v>
      </c>
      <c r="C82" s="20">
        <f>IF(A82&gt;$C$3,"_",IFERROR(VLOOKUP(B82,BAZA_LIBOR_WIBOR_KURS!$C$2:$F$145,2,FALSE),C81))</f>
        <v>1.1199999999999999E-3</v>
      </c>
      <c r="D82" s="20">
        <f t="shared" si="5"/>
        <v>0.02</v>
      </c>
      <c r="E82" s="27">
        <f t="shared" si="6"/>
        <v>216.55938293460949</v>
      </c>
      <c r="F82" s="27">
        <f t="shared" si="7"/>
        <v>195.50856143361787</v>
      </c>
      <c r="G82" s="30">
        <f>IF(A82&gt;$C$3,"_",$C$8-SUM($F$26:F82))</f>
        <v>122849.59537868541</v>
      </c>
      <c r="H82" s="21">
        <f>IF(A82&gt;$C$3,"_",IFERROR(VLOOKUP(B82,BAZA_LIBOR_WIBOR_KURS!$C$2:$F$145,4,FALSE),H81))</f>
        <v>3.4745499999999998</v>
      </c>
      <c r="I82" s="20">
        <f>IF(A82&gt;$C$3,"_",IFERROR(VLOOKUP(B82,BAZA_LIBOR_WIBOR_KURS!$C$2:$F$145,3,FALSE),I81))</f>
        <v>4.9435E-2</v>
      </c>
      <c r="J82" s="20">
        <f t="shared" si="8"/>
        <v>0.02</v>
      </c>
      <c r="K82" s="28">
        <f t="shared" si="3"/>
        <v>1431.7506761046243</v>
      </c>
      <c r="L82" s="21">
        <f t="shared" si="9"/>
        <v>1895.72</v>
      </c>
      <c r="M82" s="21">
        <f t="shared" si="10"/>
        <v>-463.96932389537574</v>
      </c>
      <c r="N82" s="31">
        <f>IF(A82&gt;$C$3,"_",$C$2-SUM($M$26:M82))</f>
        <v>328089.56334891432</v>
      </c>
      <c r="P82" s="34">
        <f t="shared" si="11"/>
        <v>752.44640397544731</v>
      </c>
      <c r="Q82" s="34">
        <f t="shared" si="12"/>
        <v>679.30427212917698</v>
      </c>
      <c r="R82" s="34">
        <f t="shared" si="13"/>
        <v>1431.7506761046243</v>
      </c>
      <c r="T82" s="34">
        <f t="shared" si="14"/>
        <v>752.44640397544731</v>
      </c>
      <c r="U82" s="34">
        <f t="shared" si="15"/>
        <v>679.30427212917698</v>
      </c>
      <c r="V82" s="34">
        <f t="shared" si="16"/>
        <v>1431.7506761046243</v>
      </c>
      <c r="X82" s="34">
        <f t="shared" si="20"/>
        <v>1689.2595301337897</v>
      </c>
      <c r="Y82" s="34">
        <f t="shared" si="21"/>
        <v>160.18708099191284</v>
      </c>
      <c r="Z82" s="34">
        <f t="shared" si="22"/>
        <v>1849.4466111257025</v>
      </c>
      <c r="AA82" s="34">
        <f t="shared" si="23"/>
        <v>291783.56407628435</v>
      </c>
      <c r="AB82" s="33">
        <f t="shared" si="17"/>
        <v>2.3751284094738603</v>
      </c>
      <c r="AC82" s="11">
        <f t="shared" si="18"/>
        <v>41000</v>
      </c>
    </row>
    <row r="83" spans="1:29">
      <c r="A83" s="17">
        <f t="shared" si="19"/>
        <v>58</v>
      </c>
      <c r="B83" s="19">
        <f t="shared" si="4"/>
        <v>41030</v>
      </c>
      <c r="C83" s="20">
        <f>IF(A83&gt;$C$3,"_",IFERROR(VLOOKUP(B83,BAZA_LIBOR_WIBOR_KURS!$C$2:$F$145,2,FALSE),C82))</f>
        <v>1.1100000000000001E-3</v>
      </c>
      <c r="D83" s="20">
        <f t="shared" si="5"/>
        <v>0.02</v>
      </c>
      <c r="E83" s="27">
        <f t="shared" si="6"/>
        <v>216.11291320367076</v>
      </c>
      <c r="F83" s="27">
        <f t="shared" si="7"/>
        <v>195.89126919687368</v>
      </c>
      <c r="G83" s="30">
        <f>IF(A83&gt;$C$3,"_",$C$8-SUM($F$26:F83))</f>
        <v>122653.70410948852</v>
      </c>
      <c r="H83" s="21">
        <f>IF(A83&gt;$C$3,"_",IFERROR(VLOOKUP(B83,BAZA_LIBOR_WIBOR_KURS!$C$2:$F$145,4,FALSE),H82))</f>
        <v>3.5802666666666663</v>
      </c>
      <c r="I83" s="20">
        <f>IF(A83&gt;$C$3,"_",IFERROR(VLOOKUP(B83,BAZA_LIBOR_WIBOR_KURS!$C$2:$F$145,3,FALSE),I82))</f>
        <v>5.0471428571428556E-2</v>
      </c>
      <c r="J83" s="20">
        <f t="shared" si="8"/>
        <v>0.02</v>
      </c>
      <c r="K83" s="28">
        <f t="shared" si="3"/>
        <v>1475.0848407759224</v>
      </c>
      <c r="L83" s="21">
        <f t="shared" si="9"/>
        <v>1926.75</v>
      </c>
      <c r="M83" s="21">
        <f t="shared" si="10"/>
        <v>-451.66515922407757</v>
      </c>
      <c r="N83" s="31">
        <f>IF(A83&gt;$C$3,"_",$C$2-SUM($M$26:M83))</f>
        <v>328541.22850813839</v>
      </c>
      <c r="P83" s="34">
        <f t="shared" si="11"/>
        <v>773.74185937932884</v>
      </c>
      <c r="Q83" s="34">
        <f t="shared" si="12"/>
        <v>701.34298139659347</v>
      </c>
      <c r="R83" s="34">
        <f t="shared" si="13"/>
        <v>1475.0848407759222</v>
      </c>
      <c r="T83" s="34">
        <f t="shared" si="14"/>
        <v>773.74185937932884</v>
      </c>
      <c r="U83" s="34">
        <f t="shared" si="15"/>
        <v>701.34298139659347</v>
      </c>
      <c r="V83" s="34">
        <f t="shared" si="16"/>
        <v>1475.0848407759222</v>
      </c>
      <c r="X83" s="34">
        <f t="shared" si="20"/>
        <v>1713.5337161765601</v>
      </c>
      <c r="Y83" s="34">
        <f t="shared" si="21"/>
        <v>157.15108998154381</v>
      </c>
      <c r="Z83" s="34">
        <f t="shared" si="22"/>
        <v>1870.684806158104</v>
      </c>
      <c r="AA83" s="34">
        <f t="shared" si="23"/>
        <v>291626.41298630281</v>
      </c>
      <c r="AB83" s="33">
        <f t="shared" si="17"/>
        <v>2.3776404887534293</v>
      </c>
      <c r="AC83" s="11">
        <f t="shared" si="18"/>
        <v>41030</v>
      </c>
    </row>
    <row r="84" spans="1:29">
      <c r="A84" s="17">
        <f t="shared" si="19"/>
        <v>59</v>
      </c>
      <c r="B84" s="19">
        <f t="shared" si="4"/>
        <v>41061</v>
      </c>
      <c r="C84" s="20">
        <f>IF(A84&gt;$C$3,"_",IFERROR(VLOOKUP(B84,BAZA_LIBOR_WIBOR_KURS!$C$2:$F$145,2,FALSE),C83))</f>
        <v>9.3000000000000005E-4</v>
      </c>
      <c r="D84" s="20">
        <f t="shared" si="5"/>
        <v>0.02</v>
      </c>
      <c r="E84" s="27">
        <f t="shared" si="6"/>
        <v>213.92850225096623</v>
      </c>
      <c r="F84" s="27">
        <f t="shared" si="7"/>
        <v>196.93126733710949</v>
      </c>
      <c r="G84" s="30">
        <f>IF(A84&gt;$C$3,"_",$C$8-SUM($F$26:F84))</f>
        <v>122456.77284215142</v>
      </c>
      <c r="H84" s="21">
        <f>IF(A84&gt;$C$3,"_",IFERROR(VLOOKUP(B84,BAZA_LIBOR_WIBOR_KURS!$C$2:$F$145,4,FALSE),H83))</f>
        <v>3.5823650000000007</v>
      </c>
      <c r="I84" s="20">
        <f>IF(A84&gt;$C$3,"_",IFERROR(VLOOKUP(B84,BAZA_LIBOR_WIBOR_KURS!$C$2:$F$145,3,FALSE),I83))</f>
        <v>5.1200000000000009E-2</v>
      </c>
      <c r="J84" s="20">
        <f t="shared" si="8"/>
        <v>0.02</v>
      </c>
      <c r="K84" s="28">
        <f t="shared" si="3"/>
        <v>1471.8496584803872</v>
      </c>
      <c r="L84" s="21">
        <f t="shared" si="9"/>
        <v>1949.34</v>
      </c>
      <c r="M84" s="21">
        <f t="shared" si="10"/>
        <v>-477.49034151961268</v>
      </c>
      <c r="N84" s="31">
        <f>IF(A84&gt;$C$3,"_",$C$2-SUM($M$26:M84))</f>
        <v>329018.71884965803</v>
      </c>
      <c r="P84" s="34">
        <f t="shared" si="11"/>
        <v>766.36997896628282</v>
      </c>
      <c r="Q84" s="34">
        <f t="shared" si="12"/>
        <v>705.47967951410442</v>
      </c>
      <c r="R84" s="34">
        <f t="shared" si="13"/>
        <v>1471.8496584803872</v>
      </c>
      <c r="T84" s="34">
        <f t="shared" si="14"/>
        <v>766.36997896628282</v>
      </c>
      <c r="U84" s="34">
        <f t="shared" si="15"/>
        <v>705.47967951410442</v>
      </c>
      <c r="V84" s="34">
        <f t="shared" si="16"/>
        <v>1471.8496584803872</v>
      </c>
      <c r="X84" s="34">
        <f t="shared" si="20"/>
        <v>1730.3167170520637</v>
      </c>
      <c r="Y84" s="34">
        <f t="shared" si="21"/>
        <v>155.33109348743068</v>
      </c>
      <c r="Z84" s="34">
        <f t="shared" si="22"/>
        <v>1885.6478105394945</v>
      </c>
      <c r="AA84" s="34">
        <f t="shared" si="23"/>
        <v>291471.08189281536</v>
      </c>
      <c r="AB84" s="33">
        <f t="shared" si="17"/>
        <v>2.3801956815285821</v>
      </c>
      <c r="AC84" s="11">
        <f t="shared" si="18"/>
        <v>41061</v>
      </c>
    </row>
    <row r="85" spans="1:29">
      <c r="A85" s="17">
        <f t="shared" si="19"/>
        <v>60</v>
      </c>
      <c r="B85" s="19">
        <f t="shared" si="4"/>
        <v>41091</v>
      </c>
      <c r="C85" s="20">
        <f>IF(A85&gt;$C$3,"_",IFERROR(VLOOKUP(B85,BAZA_LIBOR_WIBOR_KURS!$C$2:$F$145,2,FALSE),C84))</f>
        <v>7.2999999999999996E-4</v>
      </c>
      <c r="D85" s="20">
        <f t="shared" si="5"/>
        <v>0.02</v>
      </c>
      <c r="E85" s="27">
        <f t="shared" si="6"/>
        <v>211.5440750848166</v>
      </c>
      <c r="F85" s="27">
        <f t="shared" si="7"/>
        <v>198.04886795117116</v>
      </c>
      <c r="G85" s="30">
        <f>IF(A85&gt;$C$3,"_",$C$8-SUM($F$26:F85))</f>
        <v>122258.72397420024</v>
      </c>
      <c r="H85" s="21">
        <f>IF(A85&gt;$C$3,"_",IFERROR(VLOOKUP(B85,BAZA_LIBOR_WIBOR_KURS!$C$2:$F$145,4,FALSE),H84))</f>
        <v>3.4876272727272721</v>
      </c>
      <c r="I85" s="20">
        <f>IF(A85&gt;$C$3,"_",IFERROR(VLOOKUP(B85,BAZA_LIBOR_WIBOR_KURS!$C$2:$F$145,3,FALSE),I84))</f>
        <v>5.1268181818181817E-2</v>
      </c>
      <c r="J85" s="20">
        <f t="shared" si="8"/>
        <v>0.02</v>
      </c>
      <c r="K85" s="28">
        <f t="shared" si="3"/>
        <v>1428.5075188489391</v>
      </c>
      <c r="L85" s="21">
        <f t="shared" si="9"/>
        <v>1954.05</v>
      </c>
      <c r="M85" s="21">
        <f t="shared" si="10"/>
        <v>-525.54248115106088</v>
      </c>
      <c r="N85" s="31">
        <f>IF(A85&gt;$C$3,"_",$C$2-SUM($M$26:M85))</f>
        <v>329544.26133080909</v>
      </c>
      <c r="P85" s="34">
        <f t="shared" si="11"/>
        <v>737.78688564967217</v>
      </c>
      <c r="Q85" s="34">
        <f t="shared" si="12"/>
        <v>690.72063319926667</v>
      </c>
      <c r="R85" s="34">
        <f t="shared" si="13"/>
        <v>1428.5075188489388</v>
      </c>
      <c r="T85" s="34">
        <f t="shared" si="14"/>
        <v>737.78688564967217</v>
      </c>
      <c r="U85" s="34">
        <f t="shared" si="15"/>
        <v>690.72063319926667</v>
      </c>
      <c r="V85" s="34">
        <f t="shared" si="16"/>
        <v>1428.5075188489388</v>
      </c>
      <c r="X85" s="34">
        <f t="shared" si="20"/>
        <v>1731.0511715899438</v>
      </c>
      <c r="Y85" s="34">
        <f t="shared" si="21"/>
        <v>155.99740583590398</v>
      </c>
      <c r="Z85" s="34">
        <f t="shared" si="22"/>
        <v>1887.0485774258477</v>
      </c>
      <c r="AA85" s="34">
        <f t="shared" si="23"/>
        <v>291315.08448697947</v>
      </c>
      <c r="AB85" s="33">
        <f t="shared" si="17"/>
        <v>2.3827754373459231</v>
      </c>
      <c r="AC85" s="11">
        <f t="shared" si="18"/>
        <v>41091</v>
      </c>
    </row>
    <row r="86" spans="1:29">
      <c r="A86" s="17">
        <f t="shared" si="19"/>
        <v>61</v>
      </c>
      <c r="B86" s="19">
        <f t="shared" si="4"/>
        <v>41122</v>
      </c>
      <c r="C86" s="20">
        <f>IF(A86&gt;$C$3,"_",IFERROR(VLOOKUP(B86,BAZA_LIBOR_WIBOR_KURS!$C$2:$F$145,2,FALSE),C85))</f>
        <v>5.1000000000000004E-4</v>
      </c>
      <c r="D86" s="20">
        <f t="shared" si="5"/>
        <v>0.02</v>
      </c>
      <c r="E86" s="27">
        <f t="shared" si="6"/>
        <v>208.96053572590392</v>
      </c>
      <c r="F86" s="27">
        <f t="shared" si="7"/>
        <v>199.24435889665818</v>
      </c>
      <c r="G86" s="30">
        <f>IF(A86&gt;$C$3,"_",$C$8-SUM($F$26:F86))</f>
        <v>122059.47961530359</v>
      </c>
      <c r="H86" s="21">
        <f>IF(A86&gt;$C$3,"_",IFERROR(VLOOKUP(B86,BAZA_LIBOR_WIBOR_KURS!$C$2:$F$145,4,FALSE),H85))</f>
        <v>3.4080863636363632</v>
      </c>
      <c r="I86" s="20">
        <f>IF(A86&gt;$C$3,"_",IFERROR(VLOOKUP(B86,BAZA_LIBOR_WIBOR_KURS!$C$2:$F$145,3,FALSE),I85))</f>
        <v>5.1018181818181844E-2</v>
      </c>
      <c r="J86" s="20">
        <f t="shared" si="8"/>
        <v>0.02</v>
      </c>
      <c r="K86" s="28">
        <f t="shared" si="3"/>
        <v>1391.1975349327724</v>
      </c>
      <c r="L86" s="21">
        <f t="shared" si="9"/>
        <v>1950.3</v>
      </c>
      <c r="M86" s="21">
        <f t="shared" si="10"/>
        <v>-559.10246506722751</v>
      </c>
      <c r="N86" s="31">
        <f>IF(A86&gt;$C$3,"_",$C$2-SUM($M$26:M86))</f>
        <v>330103.36379587633</v>
      </c>
      <c r="P86" s="34">
        <f t="shared" si="11"/>
        <v>712.15555234560225</v>
      </c>
      <c r="Q86" s="34">
        <f t="shared" si="12"/>
        <v>679.04198258717031</v>
      </c>
      <c r="R86" s="34">
        <f t="shared" si="13"/>
        <v>1391.1975349327727</v>
      </c>
      <c r="T86" s="34">
        <f t="shared" si="14"/>
        <v>712.15555234560225</v>
      </c>
      <c r="U86" s="34">
        <f t="shared" si="15"/>
        <v>679.04198258717031</v>
      </c>
      <c r="V86" s="34">
        <f t="shared" si="16"/>
        <v>1391.1975349327727</v>
      </c>
      <c r="X86" s="34">
        <f t="shared" si="20"/>
        <v>1724.0556363729427</v>
      </c>
      <c r="Y86" s="34">
        <f t="shared" si="21"/>
        <v>157.86463482641867</v>
      </c>
      <c r="Z86" s="34">
        <f t="shared" si="22"/>
        <v>1881.9202711993614</v>
      </c>
      <c r="AA86" s="34">
        <f t="shared" si="23"/>
        <v>291157.21985215304</v>
      </c>
      <c r="AB86" s="33">
        <f t="shared" si="17"/>
        <v>2.3853716300429673</v>
      </c>
      <c r="AC86" s="11">
        <f t="shared" si="18"/>
        <v>41122</v>
      </c>
    </row>
    <row r="87" spans="1:29">
      <c r="A87" s="17">
        <f t="shared" si="19"/>
        <v>62</v>
      </c>
      <c r="B87" s="19">
        <f t="shared" si="4"/>
        <v>41153</v>
      </c>
      <c r="C87" s="20">
        <f>IF(A87&gt;$C$3,"_",IFERROR(VLOOKUP(B87,BAZA_LIBOR_WIBOR_KURS!$C$2:$F$145,2,FALSE),C86))</f>
        <v>4.6000000000000001E-4</v>
      </c>
      <c r="D87" s="20">
        <f t="shared" si="5"/>
        <v>0.02</v>
      </c>
      <c r="E87" s="27">
        <f t="shared" si="6"/>
        <v>208.1114127440926</v>
      </c>
      <c r="F87" s="27">
        <f t="shared" si="7"/>
        <v>199.77904577001522</v>
      </c>
      <c r="G87" s="30">
        <f>IF(A87&gt;$C$3,"_",$C$8-SUM($F$26:F87))</f>
        <v>121859.70056953357</v>
      </c>
      <c r="H87" s="21">
        <f>IF(A87&gt;$C$3,"_",IFERROR(VLOOKUP(B87,BAZA_LIBOR_WIBOR_KURS!$C$2:$F$145,4,FALSE),H86))</f>
        <v>3.4209150000000008</v>
      </c>
      <c r="I87" s="20">
        <f>IF(A87&gt;$C$3,"_",IFERROR(VLOOKUP(B87,BAZA_LIBOR_WIBOR_KURS!$C$2:$F$145,3,FALSE),I86))</f>
        <v>4.9509999999999998E-2</v>
      </c>
      <c r="J87" s="20">
        <f t="shared" si="8"/>
        <v>0.02</v>
      </c>
      <c r="K87" s="28">
        <f t="shared" si="3"/>
        <v>1395.3585878877896</v>
      </c>
      <c r="L87" s="21">
        <f t="shared" si="9"/>
        <v>1912.12</v>
      </c>
      <c r="M87" s="21">
        <f t="shared" si="10"/>
        <v>-516.76141211221034</v>
      </c>
      <c r="N87" s="31">
        <f>IF(A87&gt;$C$3,"_",$C$2-SUM($M$26:M87))</f>
        <v>330620.12520798855</v>
      </c>
      <c r="P87" s="34">
        <f t="shared" si="11"/>
        <v>711.93145352745773</v>
      </c>
      <c r="Q87" s="34">
        <f t="shared" si="12"/>
        <v>683.42713436033182</v>
      </c>
      <c r="R87" s="34">
        <f t="shared" si="13"/>
        <v>1395.3585878877896</v>
      </c>
      <c r="T87" s="34">
        <f t="shared" si="14"/>
        <v>711.93145352745773</v>
      </c>
      <c r="U87" s="34">
        <f t="shared" si="15"/>
        <v>683.42713436033182</v>
      </c>
      <c r="V87" s="34">
        <f t="shared" si="16"/>
        <v>1395.3585878877896</v>
      </c>
      <c r="X87" s="34">
        <f t="shared" si="20"/>
        <v>1686.5281959935965</v>
      </c>
      <c r="Y87" s="34">
        <f t="shared" si="21"/>
        <v>164.59586595343089</v>
      </c>
      <c r="Z87" s="34">
        <f t="shared" si="22"/>
        <v>1851.1240619470273</v>
      </c>
      <c r="AA87" s="34">
        <f t="shared" si="23"/>
        <v>290992.62398619961</v>
      </c>
      <c r="AB87" s="33">
        <f t="shared" si="17"/>
        <v>2.3879315526477782</v>
      </c>
      <c r="AC87" s="11">
        <f t="shared" si="18"/>
        <v>41153</v>
      </c>
    </row>
    <row r="88" spans="1:29">
      <c r="A88" s="17">
        <f t="shared" si="19"/>
        <v>63</v>
      </c>
      <c r="B88" s="19">
        <f t="shared" si="4"/>
        <v>41183</v>
      </c>
      <c r="C88" s="20">
        <f>IF(A88&gt;$C$3,"_",IFERROR(VLOOKUP(B88,BAZA_LIBOR_WIBOR_KURS!$C$2:$F$145,2,FALSE),C87))</f>
        <v>3.6999999999999999E-4</v>
      </c>
      <c r="D88" s="20">
        <f t="shared" si="5"/>
        <v>0.02</v>
      </c>
      <c r="E88" s="27">
        <f t="shared" si="6"/>
        <v>206.85684171678324</v>
      </c>
      <c r="F88" s="27">
        <f t="shared" si="7"/>
        <v>200.46915468354962</v>
      </c>
      <c r="G88" s="30">
        <f>IF(A88&gt;$C$3,"_",$C$8-SUM($F$26:F88))</f>
        <v>121659.23141485003</v>
      </c>
      <c r="H88" s="21">
        <f>IF(A88&gt;$C$3,"_",IFERROR(VLOOKUP(B88,BAZA_LIBOR_WIBOR_KURS!$C$2:$F$145,4,FALSE),H87))</f>
        <v>3.3966347826086944</v>
      </c>
      <c r="I88" s="20">
        <f>IF(A88&gt;$C$3,"_",IFERROR(VLOOKUP(B88,BAZA_LIBOR_WIBOR_KURS!$C$2:$F$145,3,FALSE),I87))</f>
        <v>4.8230434782608696E-2</v>
      </c>
      <c r="J88" s="20">
        <f t="shared" si="8"/>
        <v>0.02</v>
      </c>
      <c r="K88" s="28">
        <f t="shared" si="3"/>
        <v>1383.5376472341145</v>
      </c>
      <c r="L88" s="21">
        <f t="shared" si="9"/>
        <v>1879.86</v>
      </c>
      <c r="M88" s="21">
        <f t="shared" si="10"/>
        <v>-496.3223527658854</v>
      </c>
      <c r="N88" s="31">
        <f>IF(A88&gt;$C$3,"_",$C$2-SUM($M$26:M88))</f>
        <v>331116.44756075443</v>
      </c>
      <c r="P88" s="34">
        <f t="shared" si="11"/>
        <v>702.61714359580719</v>
      </c>
      <c r="Q88" s="34">
        <f t="shared" si="12"/>
        <v>680.92050363830731</v>
      </c>
      <c r="R88" s="34">
        <f t="shared" si="13"/>
        <v>1383.5376472341145</v>
      </c>
      <c r="T88" s="34">
        <f t="shared" si="14"/>
        <v>702.61714359580719</v>
      </c>
      <c r="U88" s="34">
        <f t="shared" si="15"/>
        <v>680.92050363830731</v>
      </c>
      <c r="V88" s="34">
        <f t="shared" si="16"/>
        <v>1383.5376472341145</v>
      </c>
      <c r="X88" s="34">
        <f t="shared" si="20"/>
        <v>1654.5461044258805</v>
      </c>
      <c r="Y88" s="34">
        <f t="shared" si="21"/>
        <v>170.62474673494421</v>
      </c>
      <c r="Z88" s="34">
        <f t="shared" si="22"/>
        <v>1825.1708511608247</v>
      </c>
      <c r="AA88" s="34">
        <f t="shared" si="23"/>
        <v>290821.9992394647</v>
      </c>
      <c r="AB88" s="33">
        <f t="shared" si="17"/>
        <v>2.3904638871815709</v>
      </c>
      <c r="AC88" s="11">
        <f t="shared" si="18"/>
        <v>41183</v>
      </c>
    </row>
    <row r="89" spans="1:29">
      <c r="A89" s="17">
        <f t="shared" si="19"/>
        <v>64</v>
      </c>
      <c r="B89" s="19">
        <f t="shared" si="4"/>
        <v>41214</v>
      </c>
      <c r="C89" s="20">
        <f>IF(A89&gt;$C$3,"_",IFERROR(VLOOKUP(B89,BAZA_LIBOR_WIBOR_KURS!$C$2:$F$145,2,FALSE),C88))</f>
        <v>3.1E-4</v>
      </c>
      <c r="D89" s="20">
        <f t="shared" si="5"/>
        <v>0.02</v>
      </c>
      <c r="E89" s="27">
        <f t="shared" si="6"/>
        <v>205.90824916963371</v>
      </c>
      <c r="F89" s="27">
        <f t="shared" si="7"/>
        <v>201.04247104981164</v>
      </c>
      <c r="G89" s="30">
        <f>IF(A89&gt;$C$3,"_",$C$8-SUM($F$26:F89))</f>
        <v>121458.18894380021</v>
      </c>
      <c r="H89" s="21">
        <f>IF(A89&gt;$C$3,"_",IFERROR(VLOOKUP(B89,BAZA_LIBOR_WIBOR_KURS!$C$2:$F$145,4,FALSE),H88))</f>
        <v>3.4306142857142858</v>
      </c>
      <c r="I89" s="20">
        <f>IF(A89&gt;$C$3,"_",IFERROR(VLOOKUP(B89,BAZA_LIBOR_WIBOR_KURS!$C$2:$F$145,3,FALSE),I88))</f>
        <v>4.6195238095238102E-2</v>
      </c>
      <c r="J89" s="20">
        <f t="shared" si="8"/>
        <v>0.02</v>
      </c>
      <c r="K89" s="28">
        <f t="shared" si="3"/>
        <v>1396.0909543665466</v>
      </c>
      <c r="L89" s="21">
        <f t="shared" si="9"/>
        <v>1826.53</v>
      </c>
      <c r="M89" s="21">
        <f t="shared" si="10"/>
        <v>-430.43904563345336</v>
      </c>
      <c r="N89" s="31">
        <f>IF(A89&gt;$C$3,"_",$C$2-SUM($M$26:M89))</f>
        <v>331546.88660638785</v>
      </c>
      <c r="P89" s="34">
        <f t="shared" si="11"/>
        <v>706.39178114776212</v>
      </c>
      <c r="Q89" s="34">
        <f t="shared" si="12"/>
        <v>689.69917321878449</v>
      </c>
      <c r="R89" s="34">
        <f t="shared" si="13"/>
        <v>1396.0909543665466</v>
      </c>
      <c r="T89" s="34">
        <f t="shared" si="14"/>
        <v>706.39178114776212</v>
      </c>
      <c r="U89" s="34">
        <f t="shared" si="15"/>
        <v>689.69917321878449</v>
      </c>
      <c r="V89" s="34">
        <f t="shared" si="16"/>
        <v>1396.0909543665466</v>
      </c>
      <c r="X89" s="34">
        <f t="shared" si="20"/>
        <v>1604.25262358246</v>
      </c>
      <c r="Y89" s="34">
        <f t="shared" si="21"/>
        <v>179.96692946633746</v>
      </c>
      <c r="Z89" s="34">
        <f t="shared" si="22"/>
        <v>1784.2195530487975</v>
      </c>
      <c r="AA89" s="34">
        <f t="shared" si="23"/>
        <v>290642.03230999835</v>
      </c>
      <c r="AB89" s="33">
        <f t="shared" si="17"/>
        <v>2.3929389597969473</v>
      </c>
      <c r="AC89" s="11">
        <f t="shared" si="18"/>
        <v>41214</v>
      </c>
    </row>
    <row r="90" spans="1:29">
      <c r="A90" s="17">
        <f t="shared" si="19"/>
        <v>65</v>
      </c>
      <c r="B90" s="19">
        <f t="shared" si="4"/>
        <v>41244</v>
      </c>
      <c r="C90" s="20">
        <f>IF(A90&gt;$C$3,"_",IFERROR(VLOOKUP(B90,BAZA_LIBOR_WIBOR_KURS!$C$2:$F$145,2,FALSE),C89))</f>
        <v>1.4999999999999999E-4</v>
      </c>
      <c r="D90" s="20">
        <f t="shared" si="5"/>
        <v>0.02</v>
      </c>
      <c r="E90" s="27">
        <f t="shared" si="6"/>
        <v>203.94854226813118</v>
      </c>
      <c r="F90" s="27">
        <f t="shared" si="7"/>
        <v>202.00450281548103</v>
      </c>
      <c r="G90" s="30">
        <f>IF(A90&gt;$C$3,"_",$C$8-SUM($F$26:F90))</f>
        <v>121256.18444098473</v>
      </c>
      <c r="H90" s="21">
        <f>IF(A90&gt;$C$3,"_",IFERROR(VLOOKUP(B90,BAZA_LIBOR_WIBOR_KURS!$C$2:$F$145,4,FALSE),H89))</f>
        <v>3.3874526315789479</v>
      </c>
      <c r="I90" s="20">
        <f>IF(A90&gt;$C$3,"_",IFERROR(VLOOKUP(B90,BAZA_LIBOR_WIBOR_KURS!$C$2:$F$145,3,FALSE),I89))</f>
        <v>4.2578947368421056E-2</v>
      </c>
      <c r="J90" s="20">
        <f t="shared" si="8"/>
        <v>0.02</v>
      </c>
      <c r="K90" s="28">
        <f t="shared" ref="K90:K153" si="24">IF(A90&gt;$C$3,"_",IF(B90&gt;$F$4,0,H90*(E90+F90)))</f>
        <v>1375.1467108659695</v>
      </c>
      <c r="L90" s="21">
        <f t="shared" si="9"/>
        <v>1728.99</v>
      </c>
      <c r="M90" s="21">
        <f t="shared" si="10"/>
        <v>-353.84328913403056</v>
      </c>
      <c r="N90" s="31">
        <f>IF(A90&gt;$C$3,"_",$C$2-SUM($M$26:M90))</f>
        <v>331900.72989552189</v>
      </c>
      <c r="P90" s="34">
        <f t="shared" si="11"/>
        <v>690.86602621287125</v>
      </c>
      <c r="Q90" s="34">
        <f t="shared" si="12"/>
        <v>684.28068465309821</v>
      </c>
      <c r="R90" s="34">
        <f t="shared" si="13"/>
        <v>1375.1467108659695</v>
      </c>
      <c r="T90" s="34">
        <f t="shared" si="14"/>
        <v>690.86602621287125</v>
      </c>
      <c r="U90" s="34">
        <f t="shared" si="15"/>
        <v>684.28068465309821</v>
      </c>
      <c r="V90" s="34">
        <f t="shared" si="16"/>
        <v>1375.1467108659695</v>
      </c>
      <c r="X90" s="34">
        <f t="shared" si="20"/>
        <v>1515.6727035815265</v>
      </c>
      <c r="Y90" s="34">
        <f t="shared" si="21"/>
        <v>196.74201366859694</v>
      </c>
      <c r="Z90" s="34">
        <f t="shared" si="22"/>
        <v>1712.4147172501234</v>
      </c>
      <c r="AA90" s="34">
        <f t="shared" si="23"/>
        <v>290445.29029632977</v>
      </c>
      <c r="AB90" s="33">
        <f t="shared" si="17"/>
        <v>2.395302900510524</v>
      </c>
      <c r="AC90" s="11">
        <f t="shared" si="18"/>
        <v>41244</v>
      </c>
    </row>
    <row r="91" spans="1:29">
      <c r="A91" s="17">
        <f t="shared" si="19"/>
        <v>66</v>
      </c>
      <c r="B91" s="19">
        <f t="shared" ref="B91:B154" si="25">IF(A91&gt;$C$3,"_",DATE(YEAR(B90),MONTH(B90)+1,1))</f>
        <v>41275</v>
      </c>
      <c r="C91" s="20">
        <f>IF(A91&gt;$C$3,"_",IFERROR(VLOOKUP(B91,BAZA_LIBOR_WIBOR_KURS!$C$2:$F$145,2,FALSE),C90))</f>
        <v>1.7000000000000001E-4</v>
      </c>
      <c r="D91" s="20">
        <f t="shared" ref="D91:D154" si="26">IF(A91&gt;$C$3,"_",D90)</f>
        <v>0.02</v>
      </c>
      <c r="E91" s="27">
        <f t="shared" ref="E91:E154" si="27">IF(A91&gt;$C$3,"_",IPMT((C91+D91)/12,1,$C$3-A90,-G90))</f>
        <v>203.81143668122183</v>
      </c>
      <c r="F91" s="27">
        <f t="shared" ref="F91:F154" si="28">IF(A91&gt;$C$3,"_",PPMT((C91+D91)/12,1,$C$3-A90,-G90))</f>
        <v>202.26597947544732</v>
      </c>
      <c r="G91" s="30">
        <f>IF(A91&gt;$C$3,"_",$C$8-SUM($F$26:F91))</f>
        <v>121053.91846150928</v>
      </c>
      <c r="H91" s="21">
        <f>IF(A91&gt;$C$3,"_",IFERROR(VLOOKUP(B91,BAZA_LIBOR_WIBOR_KURS!$C$2:$F$145,4,FALSE),H90))</f>
        <v>3.3685636363636351</v>
      </c>
      <c r="I91" s="20">
        <f>IF(A91&gt;$C$3,"_",IFERROR(VLOOKUP(B91,BAZA_LIBOR_WIBOR_KURS!$C$2:$F$145,3,FALSE),I90))</f>
        <v>4.0295454545454551E-2</v>
      </c>
      <c r="J91" s="20">
        <f t="shared" ref="J91:J154" si="29">IF(A91&gt;$C$3,"_",J90)</f>
        <v>0.02</v>
      </c>
      <c r="K91" s="28">
        <f t="shared" si="24"/>
        <v>1367.8976176138588</v>
      </c>
      <c r="L91" s="21">
        <f t="shared" ref="L91:L154" si="30">IF(A91&gt;$C$3,"_",IF(N90&lt;0,0,ROUND(N90*(I91+J91)/12,2)))</f>
        <v>1667.68</v>
      </c>
      <c r="M91" s="21">
        <f t="shared" ref="M91:M154" si="31">IFERROR(K91-L91,"_")</f>
        <v>-299.78238238614131</v>
      </c>
      <c r="N91" s="31">
        <f>IF(A91&gt;$C$3,"_",$C$2-SUM($M$26:M91))</f>
        <v>332200.51227790804</v>
      </c>
      <c r="P91" s="34">
        <f t="shared" ref="P91:P154" si="32">IF(ISNUMBER(E91)=TRUE,E91*H91,)</f>
        <v>686.55179427939333</v>
      </c>
      <c r="Q91" s="34">
        <f t="shared" ref="Q91:Q154" si="33">IF(ISNUMBER(E91)=TRUE,F91*H91,)</f>
        <v>681.34582333446519</v>
      </c>
      <c r="R91" s="34">
        <f t="shared" ref="R91:R154" si="34">Q91+P91</f>
        <v>1367.8976176138585</v>
      </c>
      <c r="T91" s="34">
        <f t="shared" ref="T91:T154" si="35">IF(ISNUMBER(E91)=TRUE,IF(B91&gt;F$4,E91*I$5,E91*H91),)</f>
        <v>686.55179427939333</v>
      </c>
      <c r="U91" s="34">
        <f t="shared" ref="U91:U154" si="36">IF(ISNUMBER(F91)=TRUE,IF(B91&gt;F$4,F91*I$5,F91*H91),)</f>
        <v>681.34582333446519</v>
      </c>
      <c r="V91" s="34">
        <f t="shared" ref="V91:V154" si="37">U91+T91</f>
        <v>1367.8976176138585</v>
      </c>
      <c r="X91" s="34">
        <f t="shared" si="20"/>
        <v>1459.377566583642</v>
      </c>
      <c r="Y91" s="34">
        <f t="shared" si="21"/>
        <v>208.35031228387788</v>
      </c>
      <c r="Z91" s="34">
        <f t="shared" si="22"/>
        <v>1667.7278788675198</v>
      </c>
      <c r="AA91" s="34">
        <f t="shared" si="23"/>
        <v>290236.93998404586</v>
      </c>
      <c r="AB91" s="33">
        <f t="shared" ref="AB91:AB154" si="38">AA91/G91</f>
        <v>2.397584016054223</v>
      </c>
      <c r="AC91" s="11">
        <f t="shared" ref="AC91:AC154" si="39">B91</f>
        <v>41275</v>
      </c>
    </row>
    <row r="92" spans="1:29">
      <c r="A92" s="17">
        <f t="shared" ref="A92:A155" si="40">A91+1</f>
        <v>67</v>
      </c>
      <c r="B92" s="19">
        <f t="shared" si="25"/>
        <v>41306</v>
      </c>
      <c r="C92" s="20">
        <f>IF(A92&gt;$C$3,"_",IFERROR(VLOOKUP(B92,BAZA_LIBOR_WIBOR_KURS!$C$2:$F$145,2,FALSE),C91))</f>
        <v>2.4000000000000001E-4</v>
      </c>
      <c r="D92" s="20">
        <f t="shared" si="26"/>
        <v>0.02</v>
      </c>
      <c r="E92" s="27">
        <f t="shared" si="27"/>
        <v>204.17760913841235</v>
      </c>
      <c r="F92" s="27">
        <f t="shared" si="28"/>
        <v>202.33436720533041</v>
      </c>
      <c r="G92" s="30">
        <f>IF(A92&gt;$C$3,"_",$C$8-SUM($F$26:F92))</f>
        <v>120851.58409430395</v>
      </c>
      <c r="H92" s="21">
        <f>IF(A92&gt;$C$3,"_",IFERROR(VLOOKUP(B92,BAZA_LIBOR_WIBOR_KURS!$C$2:$F$145,4,FALSE),H91))</f>
        <v>3.39208</v>
      </c>
      <c r="I92" s="20">
        <f>IF(A92&gt;$C$3,"_",IFERROR(VLOOKUP(B92,BAZA_LIBOR_WIBOR_KURS!$C$2:$F$145,3,FALSE),I91))</f>
        <v>3.8047619047619038E-2</v>
      </c>
      <c r="J92" s="20">
        <f t="shared" si="29"/>
        <v>0.02</v>
      </c>
      <c r="K92" s="28">
        <f t="shared" si="24"/>
        <v>1378.9211447160828</v>
      </c>
      <c r="L92" s="21">
        <f t="shared" si="30"/>
        <v>1606.95</v>
      </c>
      <c r="M92" s="21">
        <f t="shared" si="31"/>
        <v>-228.02885528391721</v>
      </c>
      <c r="N92" s="31">
        <f>IF(A92&gt;$C$3,"_",$C$2-SUM($M$26:M92))</f>
        <v>332428.54113319196</v>
      </c>
      <c r="P92" s="34">
        <f t="shared" si="32"/>
        <v>692.58678440622577</v>
      </c>
      <c r="Q92" s="34">
        <f t="shared" si="33"/>
        <v>686.33436030985717</v>
      </c>
      <c r="R92" s="34">
        <f t="shared" si="34"/>
        <v>1378.9211447160828</v>
      </c>
      <c r="T92" s="34">
        <f t="shared" si="35"/>
        <v>692.58678440622577</v>
      </c>
      <c r="U92" s="34">
        <f t="shared" si="36"/>
        <v>686.33436030985717</v>
      </c>
      <c r="V92" s="34">
        <f t="shared" si="37"/>
        <v>1378.9211447160828</v>
      </c>
      <c r="X92" s="34">
        <f t="shared" ref="X92:X155" si="41">IF(A92&gt;$C$3,0,IPMT((I92+J92)/12,1,$C$3-A91,-AA91))</f>
        <v>1403.9636104783806</v>
      </c>
      <c r="Y92" s="34">
        <f t="shared" ref="Y92:Y155" si="42">IF(A92&gt;$C$3,0,PPMT((I92+J92)/12,1,$C$3-A91,-AA91))</f>
        <v>220.30123566388389</v>
      </c>
      <c r="Z92" s="34">
        <f t="shared" ref="Z92:Z155" si="43">Y92+X92</f>
        <v>1624.2648461422646</v>
      </c>
      <c r="AA92" s="34">
        <f t="shared" ref="AA92:AA155" si="44">AA91-Y92</f>
        <v>290016.63874838199</v>
      </c>
      <c r="AB92" s="33">
        <f t="shared" si="38"/>
        <v>2.3997752360620583</v>
      </c>
      <c r="AC92" s="11">
        <f t="shared" si="39"/>
        <v>41306</v>
      </c>
    </row>
    <row r="93" spans="1:29">
      <c r="A93" s="17">
        <f t="shared" si="40"/>
        <v>68</v>
      </c>
      <c r="B93" s="19">
        <f t="shared" si="25"/>
        <v>41334</v>
      </c>
      <c r="C93" s="20">
        <f>IF(A93&gt;$C$3,"_",IFERROR(VLOOKUP(B93,BAZA_LIBOR_WIBOR_KURS!$C$2:$F$145,2,FALSE),C92))</f>
        <v>2.2000000000000001E-4</v>
      </c>
      <c r="D93" s="20">
        <f t="shared" si="26"/>
        <v>0.02</v>
      </c>
      <c r="E93" s="27">
        <f t="shared" si="27"/>
        <v>203.63491919890217</v>
      </c>
      <c r="F93" s="27">
        <f t="shared" si="28"/>
        <v>202.75313036779806</v>
      </c>
      <c r="G93" s="30">
        <f>IF(A93&gt;$C$3,"_",$C$8-SUM($F$26:F93))</f>
        <v>120648.83096393615</v>
      </c>
      <c r="H93" s="21">
        <f>IF(A93&gt;$C$3,"_",IFERROR(VLOOKUP(B93,BAZA_LIBOR_WIBOR_KURS!$C$2:$F$145,4,FALSE),H92))</f>
        <v>3.388528571428572</v>
      </c>
      <c r="I93" s="20">
        <f>IF(A93&gt;$C$3,"_",IFERROR(VLOOKUP(B93,BAZA_LIBOR_WIBOR_KURS!$C$2:$F$145,3,FALSE),I92))</f>
        <v>3.4752380952380965E-2</v>
      </c>
      <c r="J93" s="20">
        <f t="shared" si="29"/>
        <v>0.02</v>
      </c>
      <c r="K93" s="28">
        <f t="shared" si="24"/>
        <v>1377.0575170438944</v>
      </c>
      <c r="L93" s="21">
        <f t="shared" si="30"/>
        <v>1516.77</v>
      </c>
      <c r="M93" s="21">
        <f t="shared" si="31"/>
        <v>-139.71248295610553</v>
      </c>
      <c r="N93" s="31">
        <f>IF(A93&gt;$C$3,"_",$C$2-SUM($M$26:M93))</f>
        <v>332568.25361614808</v>
      </c>
      <c r="P93" s="34">
        <f t="shared" si="32"/>
        <v>690.02274184602868</v>
      </c>
      <c r="Q93" s="34">
        <f t="shared" si="33"/>
        <v>687.03477519786577</v>
      </c>
      <c r="R93" s="34">
        <f t="shared" si="34"/>
        <v>1377.0575170438944</v>
      </c>
      <c r="T93" s="34">
        <f t="shared" si="35"/>
        <v>690.02274184602868</v>
      </c>
      <c r="U93" s="34">
        <f t="shared" si="36"/>
        <v>687.03477519786577</v>
      </c>
      <c r="V93" s="34">
        <f t="shared" si="37"/>
        <v>1377.0575170438944</v>
      </c>
      <c r="X93" s="34">
        <f t="shared" si="41"/>
        <v>1323.258457273372</v>
      </c>
      <c r="Y93" s="34">
        <f t="shared" si="42"/>
        <v>238.24396545697979</v>
      </c>
      <c r="Z93" s="34">
        <f t="shared" si="43"/>
        <v>1561.5024227303518</v>
      </c>
      <c r="AA93" s="34">
        <f t="shared" si="44"/>
        <v>289778.39478292502</v>
      </c>
      <c r="AB93" s="33">
        <f t="shared" si="38"/>
        <v>2.4018334240598187</v>
      </c>
      <c r="AC93" s="11">
        <f t="shared" si="39"/>
        <v>41334</v>
      </c>
    </row>
    <row r="94" spans="1:29">
      <c r="A94" s="17">
        <f t="shared" si="40"/>
        <v>69</v>
      </c>
      <c r="B94" s="19">
        <f t="shared" si="25"/>
        <v>41365</v>
      </c>
      <c r="C94" s="20">
        <f>IF(A94&gt;$C$3,"_",IFERROR(VLOOKUP(B94,BAZA_LIBOR_WIBOR_KURS!$C$2:$F$145,2,FALSE),C93))</f>
        <v>2.0000000000000001E-4</v>
      </c>
      <c r="D94" s="20">
        <f t="shared" si="26"/>
        <v>0.02</v>
      </c>
      <c r="E94" s="27">
        <f t="shared" si="27"/>
        <v>203.09219878929252</v>
      </c>
      <c r="F94" s="27">
        <f t="shared" si="28"/>
        <v>203.17220698311149</v>
      </c>
      <c r="G94" s="30">
        <f>IF(A94&gt;$C$3,"_",$C$8-SUM($F$26:F94))</f>
        <v>120445.65875695304</v>
      </c>
      <c r="H94" s="21">
        <f>IF(A94&gt;$C$3,"_",IFERROR(VLOOKUP(B94,BAZA_LIBOR_WIBOR_KURS!$C$2:$F$145,4,FALSE),H93))</f>
        <v>3.3921857142857137</v>
      </c>
      <c r="I94" s="20">
        <f>IF(A94&gt;$C$3,"_",IFERROR(VLOOKUP(B94,BAZA_LIBOR_WIBOR_KURS!$C$2:$F$145,3,FALSE),I93))</f>
        <v>3.2852380952380952E-2</v>
      </c>
      <c r="J94" s="20">
        <f t="shared" si="29"/>
        <v>0.02</v>
      </c>
      <c r="K94" s="28">
        <f t="shared" si="24"/>
        <v>1378.1243134839233</v>
      </c>
      <c r="L94" s="21">
        <f t="shared" si="30"/>
        <v>1464.75</v>
      </c>
      <c r="M94" s="21">
        <f t="shared" si="31"/>
        <v>-86.625686516076712</v>
      </c>
      <c r="N94" s="31">
        <f>IF(A94&gt;$C$3,"_",$C$2-SUM($M$26:M94))</f>
        <v>332654.87930266414</v>
      </c>
      <c r="P94" s="34">
        <f t="shared" si="32"/>
        <v>688.92645541591241</v>
      </c>
      <c r="Q94" s="34">
        <f t="shared" si="33"/>
        <v>689.19785806801087</v>
      </c>
      <c r="R94" s="34">
        <f t="shared" si="34"/>
        <v>1378.1243134839233</v>
      </c>
      <c r="T94" s="34">
        <f t="shared" si="35"/>
        <v>688.92645541591241</v>
      </c>
      <c r="U94" s="34">
        <f t="shared" si="36"/>
        <v>689.19785806801087</v>
      </c>
      <c r="V94" s="34">
        <f t="shared" si="37"/>
        <v>1378.1243134839233</v>
      </c>
      <c r="X94" s="34">
        <f t="shared" si="41"/>
        <v>1276.289842736383</v>
      </c>
      <c r="Y94" s="34">
        <f t="shared" si="42"/>
        <v>249.55803380569296</v>
      </c>
      <c r="Z94" s="34">
        <f t="shared" si="43"/>
        <v>1525.8478765420759</v>
      </c>
      <c r="AA94" s="34">
        <f t="shared" si="44"/>
        <v>289528.83674911933</v>
      </c>
      <c r="AB94" s="33">
        <f t="shared" si="38"/>
        <v>2.403812970406503</v>
      </c>
      <c r="AC94" s="11">
        <f t="shared" si="39"/>
        <v>41365</v>
      </c>
    </row>
    <row r="95" spans="1:29">
      <c r="A95" s="17">
        <f t="shared" si="40"/>
        <v>70</v>
      </c>
      <c r="B95" s="19">
        <f t="shared" si="25"/>
        <v>41395</v>
      </c>
      <c r="C95" s="20">
        <f>IF(A95&gt;$C$3,"_",IFERROR(VLOOKUP(B95,BAZA_LIBOR_WIBOR_KURS!$C$2:$F$145,2,FALSE),C94))</f>
        <v>1.8000000000000001E-4</v>
      </c>
      <c r="D95" s="20">
        <f t="shared" si="26"/>
        <v>0.02</v>
      </c>
      <c r="E95" s="27">
        <f t="shared" si="27"/>
        <v>202.54944947627601</v>
      </c>
      <c r="F95" s="27">
        <f t="shared" si="28"/>
        <v>203.59159557718334</v>
      </c>
      <c r="G95" s="30">
        <f>IF(A95&gt;$C$3,"_",$C$8-SUM($F$26:F95))</f>
        <v>120242.06716137586</v>
      </c>
      <c r="H95" s="21">
        <f>IF(A95&gt;$C$3,"_",IFERROR(VLOOKUP(B95,BAZA_LIBOR_WIBOR_KURS!$C$2:$F$145,4,FALSE),H94))</f>
        <v>3.3641300000000003</v>
      </c>
      <c r="I95" s="20">
        <f>IF(A95&gt;$C$3,"_",IFERROR(VLOOKUP(B95,BAZA_LIBOR_WIBOR_KURS!$C$2:$F$145,3,FALSE),I94))</f>
        <v>2.8629999999999999E-2</v>
      </c>
      <c r="J95" s="20">
        <f t="shared" si="29"/>
        <v>0.02</v>
      </c>
      <c r="K95" s="28">
        <f t="shared" si="24"/>
        <v>1366.3112738956945</v>
      </c>
      <c r="L95" s="21">
        <f t="shared" si="30"/>
        <v>1348.08</v>
      </c>
      <c r="M95" s="21">
        <f t="shared" si="31"/>
        <v>18.231273895694585</v>
      </c>
      <c r="N95" s="31">
        <f>IF(A95&gt;$C$3,"_",$C$2-SUM($M$26:M95))</f>
        <v>332636.64802876842</v>
      </c>
      <c r="P95" s="34">
        <f t="shared" si="32"/>
        <v>681.40267946662448</v>
      </c>
      <c r="Q95" s="34">
        <f t="shared" si="33"/>
        <v>684.90859442906981</v>
      </c>
      <c r="R95" s="34">
        <f t="shared" si="34"/>
        <v>1366.3112738956943</v>
      </c>
      <c r="T95" s="34">
        <f t="shared" si="35"/>
        <v>681.40267946662448</v>
      </c>
      <c r="U95" s="34">
        <f t="shared" si="36"/>
        <v>684.90859442906981</v>
      </c>
      <c r="V95" s="34">
        <f t="shared" si="37"/>
        <v>1366.3112738956943</v>
      </c>
      <c r="X95" s="34">
        <f t="shared" si="41"/>
        <v>1173.3156109258059</v>
      </c>
      <c r="Y95" s="34">
        <f t="shared" si="42"/>
        <v>274.71967957619461</v>
      </c>
      <c r="Z95" s="34">
        <f t="shared" si="43"/>
        <v>1448.0352905020004</v>
      </c>
      <c r="AA95" s="34">
        <f t="shared" si="44"/>
        <v>289254.11706954316</v>
      </c>
      <c r="AB95" s="33">
        <f t="shared" si="38"/>
        <v>2.4055983392346181</v>
      </c>
      <c r="AC95" s="11">
        <f t="shared" si="39"/>
        <v>41395</v>
      </c>
    </row>
    <row r="96" spans="1:29">
      <c r="A96" s="17">
        <f t="shared" si="40"/>
        <v>71</v>
      </c>
      <c r="B96" s="19">
        <f t="shared" si="25"/>
        <v>41426</v>
      </c>
      <c r="C96" s="20">
        <f>IF(A96&gt;$C$3,"_",IFERROR(VLOOKUP(B96,BAZA_LIBOR_WIBOR_KURS!$C$2:$F$145,2,FALSE),C95))</f>
        <v>1.8000000000000001E-4</v>
      </c>
      <c r="D96" s="20">
        <f t="shared" si="26"/>
        <v>0.02</v>
      </c>
      <c r="E96" s="27">
        <f t="shared" si="27"/>
        <v>202.20707627638041</v>
      </c>
      <c r="F96" s="27">
        <f t="shared" si="28"/>
        <v>203.93396877707897</v>
      </c>
      <c r="G96" s="30">
        <f>IF(A96&gt;$C$3,"_",$C$8-SUM($F$26:F96))</f>
        <v>120038.13319259878</v>
      </c>
      <c r="H96" s="21">
        <f>IF(A96&gt;$C$3,"_",IFERROR(VLOOKUP(B96,BAZA_LIBOR_WIBOR_KURS!$C$2:$F$145,4,FALSE),H95))</f>
        <v>3.4745050000000006</v>
      </c>
      <c r="I96" s="20">
        <f>IF(A96&gt;$C$3,"_",IFERROR(VLOOKUP(B96,BAZA_LIBOR_WIBOR_KURS!$C$2:$F$145,3,FALSE),I95))</f>
        <v>2.7445000000000004E-2</v>
      </c>
      <c r="J96" s="20">
        <f t="shared" si="29"/>
        <v>0.02</v>
      </c>
      <c r="K96" s="28">
        <f t="shared" si="24"/>
        <v>1411.1390917434701</v>
      </c>
      <c r="L96" s="21">
        <f t="shared" si="30"/>
        <v>1315.16</v>
      </c>
      <c r="M96" s="21">
        <f t="shared" si="31"/>
        <v>95.979091743470008</v>
      </c>
      <c r="N96" s="31">
        <f>IF(A96&gt;$C$3,"_",$C$2-SUM($M$26:M96))</f>
        <v>332540.66893702495</v>
      </c>
      <c r="P96" s="34">
        <f t="shared" si="32"/>
        <v>702.56949755766527</v>
      </c>
      <c r="Q96" s="34">
        <f t="shared" si="33"/>
        <v>708.56959418580493</v>
      </c>
      <c r="R96" s="34">
        <f t="shared" si="34"/>
        <v>1411.1390917434701</v>
      </c>
      <c r="T96" s="34">
        <f t="shared" si="35"/>
        <v>702.56949755766527</v>
      </c>
      <c r="U96" s="34">
        <f t="shared" si="36"/>
        <v>708.56959418580493</v>
      </c>
      <c r="V96" s="34">
        <f t="shared" si="37"/>
        <v>1411.1390917434701</v>
      </c>
      <c r="X96" s="34">
        <f t="shared" si="41"/>
        <v>1143.6384653637062</v>
      </c>
      <c r="Y96" s="34">
        <f t="shared" si="42"/>
        <v>282.92517003317806</v>
      </c>
      <c r="Z96" s="34">
        <f t="shared" si="43"/>
        <v>1426.5636353968844</v>
      </c>
      <c r="AA96" s="34">
        <f t="shared" si="44"/>
        <v>288971.19189950998</v>
      </c>
      <c r="AB96" s="33">
        <f t="shared" si="38"/>
        <v>2.4073282732234889</v>
      </c>
      <c r="AC96" s="11">
        <f t="shared" si="39"/>
        <v>41426</v>
      </c>
    </row>
    <row r="97" spans="1:29">
      <c r="A97" s="17">
        <f t="shared" si="40"/>
        <v>72</v>
      </c>
      <c r="B97" s="19">
        <f t="shared" si="25"/>
        <v>41456</v>
      </c>
      <c r="C97" s="20">
        <f>IF(A97&gt;$C$3,"_",IFERROR(VLOOKUP(B97,BAZA_LIBOR_WIBOR_KURS!$C$2:$F$145,2,FALSE),C96))</f>
        <v>2.0000000000000001E-4</v>
      </c>
      <c r="D97" s="20">
        <f t="shared" si="26"/>
        <v>0.02</v>
      </c>
      <c r="E97" s="27">
        <f t="shared" si="27"/>
        <v>202.06419087420795</v>
      </c>
      <c r="F97" s="27">
        <f t="shared" si="28"/>
        <v>204.19969181335949</v>
      </c>
      <c r="G97" s="30">
        <f>IF(A97&gt;$C$3,"_",$C$8-SUM($F$26:F97))</f>
        <v>119833.93350078542</v>
      </c>
      <c r="H97" s="21">
        <f>IF(A97&gt;$C$3,"_",IFERROR(VLOOKUP(B97,BAZA_LIBOR_WIBOR_KURS!$C$2:$F$145,4,FALSE),H96))</f>
        <v>3.4589347826086954</v>
      </c>
      <c r="I97" s="20">
        <f>IF(A97&gt;$C$3,"_",IFERROR(VLOOKUP(B97,BAZA_LIBOR_WIBOR_KURS!$C$2:$F$145,3,FALSE),I96))</f>
        <v>2.6973913043478268E-2</v>
      </c>
      <c r="J97" s="20">
        <f t="shared" si="29"/>
        <v>0.02</v>
      </c>
      <c r="K97" s="28">
        <f t="shared" si="24"/>
        <v>1405.2402747456856</v>
      </c>
      <c r="L97" s="21">
        <f t="shared" si="30"/>
        <v>1301.73</v>
      </c>
      <c r="M97" s="21">
        <f t="shared" si="31"/>
        <v>103.51027474568559</v>
      </c>
      <c r="N97" s="31">
        <f>IF(A97&gt;$C$3,"_",$C$2-SUM($M$26:M97))</f>
        <v>332437.15866227931</v>
      </c>
      <c r="P97" s="34">
        <f t="shared" si="32"/>
        <v>698.92685813448043</v>
      </c>
      <c r="Q97" s="34">
        <f t="shared" si="33"/>
        <v>706.31341661120518</v>
      </c>
      <c r="R97" s="34">
        <f t="shared" si="34"/>
        <v>1405.2402747456856</v>
      </c>
      <c r="T97" s="34">
        <f t="shared" si="35"/>
        <v>698.92685813448043</v>
      </c>
      <c r="U97" s="34">
        <f t="shared" si="36"/>
        <v>706.31341661120518</v>
      </c>
      <c r="V97" s="34">
        <f t="shared" si="37"/>
        <v>1405.2402747456856</v>
      </c>
      <c r="X97" s="34">
        <f t="shared" si="41"/>
        <v>1131.1756366964878</v>
      </c>
      <c r="Y97" s="34">
        <f t="shared" si="42"/>
        <v>286.90727921449172</v>
      </c>
      <c r="Z97" s="34">
        <f t="shared" si="43"/>
        <v>1418.0829159109794</v>
      </c>
      <c r="AA97" s="34">
        <f t="shared" si="44"/>
        <v>288684.28462029551</v>
      </c>
      <c r="AB97" s="33">
        <f t="shared" si="38"/>
        <v>2.4090362069138238</v>
      </c>
      <c r="AC97" s="11">
        <f t="shared" si="39"/>
        <v>41456</v>
      </c>
    </row>
    <row r="98" spans="1:29">
      <c r="A98" s="17">
        <f t="shared" si="40"/>
        <v>73</v>
      </c>
      <c r="B98" s="19">
        <f t="shared" si="25"/>
        <v>41487</v>
      </c>
      <c r="C98" s="20">
        <f>IF(A98&gt;$C$3,"_",IFERROR(VLOOKUP(B98,BAZA_LIBOR_WIBOR_KURS!$C$2:$F$145,2,FALSE),C97))</f>
        <v>1.8000000000000001E-4</v>
      </c>
      <c r="D98" s="20">
        <f t="shared" si="26"/>
        <v>0.02</v>
      </c>
      <c r="E98" s="27">
        <f t="shared" si="27"/>
        <v>201.52073150382083</v>
      </c>
      <c r="F98" s="27">
        <f t="shared" si="28"/>
        <v>204.62057528382061</v>
      </c>
      <c r="G98" s="30">
        <f>IF(A98&gt;$C$3,"_",$C$8-SUM($F$26:F98))</f>
        <v>119629.3129255016</v>
      </c>
      <c r="H98" s="21">
        <f>IF(A98&gt;$C$3,"_",IFERROR(VLOOKUP(B98,BAZA_LIBOR_WIBOR_KURS!$C$2:$F$145,4,FALSE),H97))</f>
        <v>3.4306142857142854</v>
      </c>
      <c r="I98" s="20">
        <f>IF(A98&gt;$C$3,"_",IFERROR(VLOOKUP(B98,BAZA_LIBOR_WIBOR_KURS!$C$2:$F$145,3,FALSE),I97))</f>
        <v>2.7014285714285727E-2</v>
      </c>
      <c r="J98" s="20">
        <f t="shared" si="29"/>
        <v>0.02</v>
      </c>
      <c r="K98" s="28">
        <f t="shared" si="24"/>
        <v>1393.3141690843511</v>
      </c>
      <c r="L98" s="21">
        <f t="shared" si="30"/>
        <v>1302.44</v>
      </c>
      <c r="M98" s="21">
        <f t="shared" si="31"/>
        <v>90.874169084351024</v>
      </c>
      <c r="N98" s="31">
        <f>IF(A98&gt;$C$3,"_",$C$2-SUM($M$26:M98))</f>
        <v>332346.28449319495</v>
      </c>
      <c r="P98" s="34">
        <f t="shared" si="32"/>
        <v>691.33990036460057</v>
      </c>
      <c r="Q98" s="34">
        <f t="shared" si="33"/>
        <v>701.9742687197504</v>
      </c>
      <c r="R98" s="34">
        <f t="shared" si="34"/>
        <v>1393.3141690843509</v>
      </c>
      <c r="T98" s="34">
        <f t="shared" si="35"/>
        <v>691.33990036460057</v>
      </c>
      <c r="U98" s="34">
        <f t="shared" si="36"/>
        <v>701.9742687197504</v>
      </c>
      <c r="V98" s="34">
        <f t="shared" si="37"/>
        <v>1393.3141690843509</v>
      </c>
      <c r="X98" s="34">
        <f t="shared" si="41"/>
        <v>1131.0237865302295</v>
      </c>
      <c r="Y98" s="34">
        <f t="shared" si="42"/>
        <v>287.78380597534533</v>
      </c>
      <c r="Z98" s="34">
        <f t="shared" si="43"/>
        <v>1418.8075925055748</v>
      </c>
      <c r="AA98" s="34">
        <f t="shared" si="44"/>
        <v>288396.50081432017</v>
      </c>
      <c r="AB98" s="33">
        <f t="shared" si="38"/>
        <v>2.4107511258040684</v>
      </c>
      <c r="AC98" s="11">
        <f t="shared" si="39"/>
        <v>41487</v>
      </c>
    </row>
    <row r="99" spans="1:29">
      <c r="A99" s="17">
        <f t="shared" si="40"/>
        <v>74</v>
      </c>
      <c r="B99" s="19">
        <f t="shared" si="25"/>
        <v>41518</v>
      </c>
      <c r="C99" s="20">
        <f>IF(A99&gt;$C$3,"_",IFERROR(VLOOKUP(B99,BAZA_LIBOR_WIBOR_KURS!$C$2:$F$145,2,FALSE),C98))</f>
        <v>2.0000000000000001E-4</v>
      </c>
      <c r="D99" s="20">
        <f t="shared" si="26"/>
        <v>0.02</v>
      </c>
      <c r="E99" s="27">
        <f t="shared" si="27"/>
        <v>201.37601009126101</v>
      </c>
      <c r="F99" s="27">
        <f t="shared" si="28"/>
        <v>204.8876106024035</v>
      </c>
      <c r="G99" s="30">
        <f>IF(A99&gt;$C$3,"_",$C$8-SUM($F$26:F99))</f>
        <v>119424.4253148992</v>
      </c>
      <c r="H99" s="21">
        <f>IF(A99&gt;$C$3,"_",IFERROR(VLOOKUP(B99,BAZA_LIBOR_WIBOR_KURS!$C$2:$F$145,4,FALSE),H98))</f>
        <v>3.4334095238095239</v>
      </c>
      <c r="I99" s="20">
        <f>IF(A99&gt;$C$3,"_",IFERROR(VLOOKUP(B99,BAZA_LIBOR_WIBOR_KURS!$C$2:$F$145,3,FALSE),I98))</f>
        <v>2.6909523809523807E-2</v>
      </c>
      <c r="J99" s="20">
        <f t="shared" si="29"/>
        <v>0.02</v>
      </c>
      <c r="K99" s="28">
        <f t="shared" si="24"/>
        <v>1394.8693844669676</v>
      </c>
      <c r="L99" s="21">
        <f t="shared" si="30"/>
        <v>1299.18</v>
      </c>
      <c r="M99" s="21">
        <f t="shared" si="31"/>
        <v>95.689384466967567</v>
      </c>
      <c r="N99" s="31">
        <f>IF(A99&gt;$C$3,"_",$C$2-SUM($M$26:M99))</f>
        <v>332250.59510872798</v>
      </c>
      <c r="P99" s="34">
        <f t="shared" si="32"/>
        <v>691.4063109140983</v>
      </c>
      <c r="Q99" s="34">
        <f t="shared" si="33"/>
        <v>703.46307355286933</v>
      </c>
      <c r="R99" s="34">
        <f t="shared" si="34"/>
        <v>1394.8693844669676</v>
      </c>
      <c r="T99" s="34">
        <f t="shared" si="35"/>
        <v>691.4063109140983</v>
      </c>
      <c r="U99" s="34">
        <f t="shared" si="36"/>
        <v>703.46307355286933</v>
      </c>
      <c r="V99" s="34">
        <f t="shared" si="37"/>
        <v>1394.8693844669676</v>
      </c>
      <c r="X99" s="34">
        <f t="shared" si="41"/>
        <v>1127.3785434610586</v>
      </c>
      <c r="Y99" s="34">
        <f t="shared" si="42"/>
        <v>289.55210811196082</v>
      </c>
      <c r="Z99" s="34">
        <f t="shared" si="43"/>
        <v>1416.9306515730195</v>
      </c>
      <c r="AA99" s="34">
        <f t="shared" si="44"/>
        <v>288106.9487062082</v>
      </c>
      <c r="AB99" s="33">
        <f t="shared" si="38"/>
        <v>2.412462508791863</v>
      </c>
      <c r="AC99" s="11">
        <f t="shared" si="39"/>
        <v>41518</v>
      </c>
    </row>
    <row r="100" spans="1:29">
      <c r="A100" s="17">
        <f t="shared" si="40"/>
        <v>75</v>
      </c>
      <c r="B100" s="19">
        <f t="shared" si="25"/>
        <v>41548</v>
      </c>
      <c r="C100" s="20">
        <f>IF(A100&gt;$C$3,"_",IFERROR(VLOOKUP(B100,BAZA_LIBOR_WIBOR_KURS!$C$2:$F$145,2,FALSE),C99))</f>
        <v>2.0000000000000001E-4</v>
      </c>
      <c r="D100" s="20">
        <f t="shared" si="26"/>
        <v>0.02</v>
      </c>
      <c r="E100" s="27">
        <f t="shared" si="27"/>
        <v>201.03111594674698</v>
      </c>
      <c r="F100" s="27">
        <f t="shared" si="28"/>
        <v>205.23250474691756</v>
      </c>
      <c r="G100" s="30">
        <f>IF(A100&gt;$C$3,"_",$C$8-SUM($F$26:F100))</f>
        <v>119219.19281015228</v>
      </c>
      <c r="H100" s="21">
        <f>IF(A100&gt;$C$3,"_",IFERROR(VLOOKUP(B100,BAZA_LIBOR_WIBOR_KURS!$C$2:$F$145,4,FALSE),H99))</f>
        <v>3.403413043478261</v>
      </c>
      <c r="I100" s="20">
        <f>IF(A100&gt;$C$3,"_",IFERROR(VLOOKUP(B100,BAZA_LIBOR_WIBOR_KURS!$C$2:$F$145,3,FALSE),I99))</f>
        <v>2.6708695652173906E-2</v>
      </c>
      <c r="J100" s="20">
        <f t="shared" si="29"/>
        <v>0.02</v>
      </c>
      <c r="K100" s="28">
        <f t="shared" si="24"/>
        <v>1382.6829057595226</v>
      </c>
      <c r="L100" s="21">
        <f t="shared" si="30"/>
        <v>1293.25</v>
      </c>
      <c r="M100" s="21">
        <f t="shared" si="31"/>
        <v>89.432905759522555</v>
      </c>
      <c r="N100" s="31">
        <f>IF(A100&gt;$C$3,"_",$C$2-SUM($M$26:M100))</f>
        <v>332161.16220296844</v>
      </c>
      <c r="P100" s="34">
        <f t="shared" si="32"/>
        <v>684.19192215814928</v>
      </c>
      <c r="Q100" s="34">
        <f t="shared" si="33"/>
        <v>698.49098360137327</v>
      </c>
      <c r="R100" s="34">
        <f t="shared" si="34"/>
        <v>1382.6829057595226</v>
      </c>
      <c r="T100" s="34">
        <f t="shared" si="35"/>
        <v>684.19192215814928</v>
      </c>
      <c r="U100" s="34">
        <f t="shared" si="36"/>
        <v>698.49098360137327</v>
      </c>
      <c r="V100" s="34">
        <f t="shared" si="37"/>
        <v>1382.6829057595226</v>
      </c>
      <c r="X100" s="34">
        <f t="shared" si="41"/>
        <v>1121.4249818662297</v>
      </c>
      <c r="Y100" s="34">
        <f t="shared" si="42"/>
        <v>291.91686400652384</v>
      </c>
      <c r="Z100" s="34">
        <f t="shared" si="43"/>
        <v>1413.3418458727535</v>
      </c>
      <c r="AA100" s="34">
        <f t="shared" si="44"/>
        <v>287815.03184220166</v>
      </c>
      <c r="AB100" s="33">
        <f t="shared" si="38"/>
        <v>2.414166922774974</v>
      </c>
      <c r="AC100" s="11">
        <f t="shared" si="39"/>
        <v>41548</v>
      </c>
    </row>
    <row r="101" spans="1:29">
      <c r="A101" s="17">
        <f t="shared" si="40"/>
        <v>76</v>
      </c>
      <c r="B101" s="19">
        <f t="shared" si="25"/>
        <v>41579</v>
      </c>
      <c r="C101" s="20">
        <f>IF(A101&gt;$C$3,"_",IFERROR(VLOOKUP(B101,BAZA_LIBOR_WIBOR_KURS!$C$2:$F$145,2,FALSE),C100))</f>
        <v>2.0000000000000001E-4</v>
      </c>
      <c r="D101" s="20">
        <f t="shared" si="26"/>
        <v>0.02</v>
      </c>
      <c r="E101" s="27">
        <f t="shared" si="27"/>
        <v>200.68564123042302</v>
      </c>
      <c r="F101" s="27">
        <f t="shared" si="28"/>
        <v>205.57797946324152</v>
      </c>
      <c r="G101" s="30">
        <f>IF(A101&gt;$C$3,"_",$C$8-SUM($F$26:F101))</f>
        <v>119013.61483068904</v>
      </c>
      <c r="H101" s="21">
        <f>IF(A101&gt;$C$3,"_",IFERROR(VLOOKUP(B101,BAZA_LIBOR_WIBOR_KURS!$C$2:$F$145,4,FALSE),H100))</f>
        <v>3.4008842105263155</v>
      </c>
      <c r="I101" s="20">
        <f>IF(A101&gt;$C$3,"_",IFERROR(VLOOKUP(B101,BAZA_LIBOR_WIBOR_KURS!$C$2:$F$145,3,FALSE),I100))</f>
        <v>2.6536842105263168E-2</v>
      </c>
      <c r="J101" s="20">
        <f t="shared" si="29"/>
        <v>0.02</v>
      </c>
      <c r="K101" s="28">
        <f t="shared" si="24"/>
        <v>1381.6555329283358</v>
      </c>
      <c r="L101" s="21">
        <f t="shared" si="30"/>
        <v>1288.1400000000001</v>
      </c>
      <c r="M101" s="21">
        <f t="shared" si="31"/>
        <v>93.515532928335688</v>
      </c>
      <c r="N101" s="31">
        <f>IF(A101&gt;$C$3,"_",$C$2-SUM($M$26:M101))</f>
        <v>332067.64667004009</v>
      </c>
      <c r="P101" s="34">
        <f t="shared" si="32"/>
        <v>682.50862853989452</v>
      </c>
      <c r="Q101" s="34">
        <f t="shared" si="33"/>
        <v>699.14690438844127</v>
      </c>
      <c r="R101" s="34">
        <f t="shared" si="34"/>
        <v>1381.6555329283358</v>
      </c>
      <c r="T101" s="34">
        <f t="shared" si="35"/>
        <v>682.50862853989452</v>
      </c>
      <c r="U101" s="34">
        <f t="shared" si="36"/>
        <v>699.14690438844127</v>
      </c>
      <c r="V101" s="34">
        <f t="shared" si="37"/>
        <v>1381.6555329283358</v>
      </c>
      <c r="X101" s="34">
        <f t="shared" si="41"/>
        <v>1116.1668910301523</v>
      </c>
      <c r="Y101" s="34">
        <f t="shared" si="42"/>
        <v>294.11249200076975</v>
      </c>
      <c r="Z101" s="34">
        <f t="shared" si="43"/>
        <v>1410.279383030922</v>
      </c>
      <c r="AA101" s="34">
        <f t="shared" si="44"/>
        <v>287520.91935020091</v>
      </c>
      <c r="AB101" s="33">
        <f t="shared" si="38"/>
        <v>2.4158657793835898</v>
      </c>
      <c r="AC101" s="11">
        <f t="shared" si="39"/>
        <v>41579</v>
      </c>
    </row>
    <row r="102" spans="1:29">
      <c r="A102" s="17">
        <f t="shared" si="40"/>
        <v>77</v>
      </c>
      <c r="B102" s="19">
        <f t="shared" si="25"/>
        <v>41609</v>
      </c>
      <c r="C102" s="20">
        <f>IF(A102&gt;$C$3,"_",IFERROR(VLOOKUP(B102,BAZA_LIBOR_WIBOR_KURS!$C$2:$F$145,2,FALSE),C101))</f>
        <v>2.0000000000000001E-4</v>
      </c>
      <c r="D102" s="20">
        <f t="shared" si="26"/>
        <v>0.02</v>
      </c>
      <c r="E102" s="27">
        <f t="shared" si="27"/>
        <v>200.33958496499321</v>
      </c>
      <c r="F102" s="27">
        <f t="shared" si="28"/>
        <v>205.92403572867133</v>
      </c>
      <c r="G102" s="30">
        <f>IF(A102&gt;$C$3,"_",$C$8-SUM($F$26:F102))</f>
        <v>118807.69079496036</v>
      </c>
      <c r="H102" s="21">
        <f>IF(A102&gt;$C$3,"_",IFERROR(VLOOKUP(B102,BAZA_LIBOR_WIBOR_KURS!$C$2:$F$145,4,FALSE),H101))</f>
        <v>3.4105300000000005</v>
      </c>
      <c r="I102" s="20">
        <f>IF(A102&gt;$C$3,"_",IFERROR(VLOOKUP(B102,BAZA_LIBOR_WIBOR_KURS!$C$2:$F$145,3,FALSE),I101))</f>
        <v>2.6710000000000005E-2</v>
      </c>
      <c r="J102" s="20">
        <f t="shared" si="29"/>
        <v>0.02</v>
      </c>
      <c r="K102" s="28">
        <f t="shared" si="24"/>
        <v>1385.5742662843638</v>
      </c>
      <c r="L102" s="21">
        <f t="shared" si="30"/>
        <v>1292.57</v>
      </c>
      <c r="M102" s="21">
        <f t="shared" si="31"/>
        <v>93.004266284363894</v>
      </c>
      <c r="N102" s="31">
        <f>IF(A102&gt;$C$3,"_",$C$2-SUM($M$26:M102))</f>
        <v>331974.64240375574</v>
      </c>
      <c r="P102" s="34">
        <f t="shared" si="32"/>
        <v>683.26416471065841</v>
      </c>
      <c r="Q102" s="34">
        <f t="shared" si="33"/>
        <v>702.31010157370554</v>
      </c>
      <c r="R102" s="34">
        <f t="shared" si="34"/>
        <v>1385.5742662843641</v>
      </c>
      <c r="T102" s="34">
        <f t="shared" si="35"/>
        <v>683.26416471065841</v>
      </c>
      <c r="U102" s="34">
        <f t="shared" si="36"/>
        <v>702.31010157370554</v>
      </c>
      <c r="V102" s="34">
        <f t="shared" si="37"/>
        <v>1385.5742662843641</v>
      </c>
      <c r="X102" s="34">
        <f t="shared" si="41"/>
        <v>1119.1751785706572</v>
      </c>
      <c r="Y102" s="34">
        <f t="shared" si="42"/>
        <v>294.18467592417795</v>
      </c>
      <c r="Z102" s="34">
        <f t="shared" si="43"/>
        <v>1413.3598544948352</v>
      </c>
      <c r="AA102" s="34">
        <f t="shared" si="44"/>
        <v>287226.73467427673</v>
      </c>
      <c r="AB102" s="33">
        <f t="shared" si="38"/>
        <v>2.4175769493742272</v>
      </c>
      <c r="AC102" s="11">
        <f t="shared" si="39"/>
        <v>41609</v>
      </c>
    </row>
    <row r="103" spans="1:29">
      <c r="A103" s="17">
        <f t="shared" si="40"/>
        <v>78</v>
      </c>
      <c r="B103" s="19">
        <f t="shared" si="25"/>
        <v>41640</v>
      </c>
      <c r="C103" s="20">
        <f>IF(A103&gt;$C$3,"_",IFERROR(VLOOKUP(B103,BAZA_LIBOR_WIBOR_KURS!$C$2:$F$145,2,FALSE),C102))</f>
        <v>2.2000000000000001E-4</v>
      </c>
      <c r="D103" s="20">
        <f t="shared" si="26"/>
        <v>0.02</v>
      </c>
      <c r="E103" s="27">
        <f t="shared" si="27"/>
        <v>200.19095898950823</v>
      </c>
      <c r="F103" s="27">
        <f t="shared" si="28"/>
        <v>206.19394726332604</v>
      </c>
      <c r="G103" s="30">
        <f>IF(A103&gt;$C$3,"_",$C$8-SUM($F$26:F103))</f>
        <v>118601.49684769704</v>
      </c>
      <c r="H103" s="21">
        <f>IF(A103&gt;$C$3,"_",IFERROR(VLOOKUP(B103,BAZA_LIBOR_WIBOR_KURS!$C$2:$F$145,4,FALSE),H102))</f>
        <v>3.3948142857142858</v>
      </c>
      <c r="I103" s="20">
        <f>IF(A103&gt;$C$3,"_",IFERROR(VLOOKUP(B103,BAZA_LIBOR_WIBOR_KURS!$C$2:$F$145,3,FALSE),I102))</f>
        <v>2.7004761904761917E-2</v>
      </c>
      <c r="J103" s="20">
        <f t="shared" si="29"/>
        <v>0.02</v>
      </c>
      <c r="K103" s="28">
        <f t="shared" si="24"/>
        <v>1379.6012852457827</v>
      </c>
      <c r="L103" s="21">
        <f t="shared" si="30"/>
        <v>1300.3699999999999</v>
      </c>
      <c r="M103" s="21">
        <f t="shared" si="31"/>
        <v>79.231285245782828</v>
      </c>
      <c r="N103" s="31">
        <f>IF(A103&gt;$C$3,"_",$C$2-SUM($M$26:M103))</f>
        <v>331895.41111850995</v>
      </c>
      <c r="P103" s="34">
        <f t="shared" si="32"/>
        <v>679.61112744842524</v>
      </c>
      <c r="Q103" s="34">
        <f t="shared" si="33"/>
        <v>699.99015779735726</v>
      </c>
      <c r="R103" s="34">
        <f t="shared" si="34"/>
        <v>1379.6012852457825</v>
      </c>
      <c r="T103" s="34">
        <f t="shared" si="35"/>
        <v>679.61112744842524</v>
      </c>
      <c r="U103" s="34">
        <f t="shared" si="36"/>
        <v>699.99015779735726</v>
      </c>
      <c r="V103" s="34">
        <f t="shared" si="37"/>
        <v>1379.6012852457825</v>
      </c>
      <c r="X103" s="34">
        <f t="shared" si="41"/>
        <v>1125.0853563372168</v>
      </c>
      <c r="Y103" s="34">
        <f t="shared" si="42"/>
        <v>293.51659501088125</v>
      </c>
      <c r="Z103" s="34">
        <f t="shared" si="43"/>
        <v>1418.6019513480981</v>
      </c>
      <c r="AA103" s="34">
        <f t="shared" si="44"/>
        <v>286933.21807926585</v>
      </c>
      <c r="AB103" s="33">
        <f t="shared" si="38"/>
        <v>2.4193052002348097</v>
      </c>
      <c r="AC103" s="11">
        <f t="shared" si="39"/>
        <v>41640</v>
      </c>
    </row>
    <row r="104" spans="1:29">
      <c r="A104" s="17">
        <f t="shared" si="40"/>
        <v>79</v>
      </c>
      <c r="B104" s="19">
        <f t="shared" si="25"/>
        <v>41671</v>
      </c>
      <c r="C104" s="20">
        <f>IF(A104&gt;$C$3,"_",IFERROR(VLOOKUP(B104,BAZA_LIBOR_WIBOR_KURS!$C$2:$F$145,2,FALSE),C103))</f>
        <v>1.8000000000000001E-4</v>
      </c>
      <c r="D104" s="20">
        <f t="shared" si="26"/>
        <v>0.02</v>
      </c>
      <c r="E104" s="27">
        <f t="shared" si="27"/>
        <v>199.44818386554385</v>
      </c>
      <c r="F104" s="27">
        <f t="shared" si="28"/>
        <v>206.69469795781947</v>
      </c>
      <c r="G104" s="30">
        <f>IF(A104&gt;$C$3,"_",$C$8-SUM($F$26:F104))</f>
        <v>118394.80214973922</v>
      </c>
      <c r="H104" s="21">
        <f>IF(A104&gt;$C$3,"_",IFERROR(VLOOKUP(B104,BAZA_LIBOR_WIBOR_KURS!$C$2:$F$145,4,FALSE),H103))</f>
        <v>3.4187549999999995</v>
      </c>
      <c r="I104" s="20">
        <f>IF(A104&gt;$C$3,"_",IFERROR(VLOOKUP(B104,BAZA_LIBOR_WIBOR_KURS!$C$2:$F$145,3,FALSE),I103))</f>
        <v>2.7100000000000006E-2</v>
      </c>
      <c r="J104" s="20">
        <f t="shared" si="29"/>
        <v>0.02</v>
      </c>
      <c r="K104" s="28">
        <f t="shared" si="24"/>
        <v>1388.5030079480323</v>
      </c>
      <c r="L104" s="21">
        <f t="shared" si="30"/>
        <v>1302.69</v>
      </c>
      <c r="M104" s="21">
        <f t="shared" si="31"/>
        <v>85.813007948032237</v>
      </c>
      <c r="N104" s="31">
        <f>IF(A104&gt;$C$3,"_",$C$2-SUM($M$26:M104))</f>
        <v>331809.5981105619</v>
      </c>
      <c r="P104" s="34">
        <f t="shared" si="32"/>
        <v>681.86447583124732</v>
      </c>
      <c r="Q104" s="34">
        <f t="shared" si="33"/>
        <v>706.63853211678497</v>
      </c>
      <c r="R104" s="34">
        <f t="shared" si="34"/>
        <v>1388.5030079480323</v>
      </c>
      <c r="T104" s="34">
        <f t="shared" si="35"/>
        <v>681.86447583124732</v>
      </c>
      <c r="U104" s="34">
        <f t="shared" si="36"/>
        <v>706.63853211678497</v>
      </c>
      <c r="V104" s="34">
        <f t="shared" si="37"/>
        <v>1388.5030079480323</v>
      </c>
      <c r="X104" s="34">
        <f t="shared" si="41"/>
        <v>1126.2128809611186</v>
      </c>
      <c r="Y104" s="34">
        <f t="shared" si="42"/>
        <v>294.08185294263109</v>
      </c>
      <c r="Z104" s="34">
        <f t="shared" si="43"/>
        <v>1420.2947339037496</v>
      </c>
      <c r="AA104" s="34">
        <f t="shared" si="44"/>
        <v>286639.1362263232</v>
      </c>
      <c r="AB104" s="33">
        <f t="shared" si="38"/>
        <v>2.4210449362785185</v>
      </c>
      <c r="AC104" s="11">
        <f t="shared" si="39"/>
        <v>41671</v>
      </c>
    </row>
    <row r="105" spans="1:29">
      <c r="A105" s="17">
        <f t="shared" si="40"/>
        <v>80</v>
      </c>
      <c r="B105" s="19">
        <f t="shared" si="25"/>
        <v>41699</v>
      </c>
      <c r="C105" s="20">
        <f>IF(A105&gt;$C$3,"_",IFERROR(VLOOKUP(B105,BAZA_LIBOR_WIBOR_KURS!$C$2:$F$145,2,FALSE),C104))</f>
        <v>2.1000000000000001E-4</v>
      </c>
      <c r="D105" s="20">
        <f t="shared" si="26"/>
        <v>0.02</v>
      </c>
      <c r="E105" s="27">
        <f t="shared" si="27"/>
        <v>199.39657928718577</v>
      </c>
      <c r="F105" s="27">
        <f t="shared" si="28"/>
        <v>206.92741831903203</v>
      </c>
      <c r="G105" s="30">
        <f>IF(A105&gt;$C$3,"_",$C$8-SUM($F$26:F105))</f>
        <v>118187.87473142019</v>
      </c>
      <c r="H105" s="21">
        <f>IF(A105&gt;$C$3,"_",IFERROR(VLOOKUP(B105,BAZA_LIBOR_WIBOR_KURS!$C$2:$F$145,4,FALSE),H104))</f>
        <v>3.449533333333334</v>
      </c>
      <c r="I105" s="20">
        <f>IF(A105&gt;$C$3,"_",IFERROR(VLOOKUP(B105,BAZA_LIBOR_WIBOR_KURS!$C$2:$F$145,3,FALSE),I104))</f>
        <v>2.7100000000000006E-2</v>
      </c>
      <c r="J105" s="20">
        <f t="shared" si="29"/>
        <v>0.02</v>
      </c>
      <c r="K105" s="28">
        <f t="shared" si="24"/>
        <v>1401.6281738759021</v>
      </c>
      <c r="L105" s="21">
        <f t="shared" si="30"/>
        <v>1302.3499999999999</v>
      </c>
      <c r="M105" s="21">
        <f t="shared" si="31"/>
        <v>99.278173875902212</v>
      </c>
      <c r="N105" s="31">
        <f>IF(A105&gt;$C$3,"_",$C$2-SUM($M$26:M105))</f>
        <v>331710.31993668602</v>
      </c>
      <c r="P105" s="34">
        <f t="shared" si="32"/>
        <v>687.8251468037904</v>
      </c>
      <c r="Q105" s="34">
        <f t="shared" si="33"/>
        <v>713.80302707211172</v>
      </c>
      <c r="R105" s="34">
        <f t="shared" si="34"/>
        <v>1401.6281738759021</v>
      </c>
      <c r="T105" s="34">
        <f t="shared" si="35"/>
        <v>687.8251468037904</v>
      </c>
      <c r="U105" s="34">
        <f t="shared" si="36"/>
        <v>713.80302707211172</v>
      </c>
      <c r="V105" s="34">
        <f t="shared" si="37"/>
        <v>1401.6281738759021</v>
      </c>
      <c r="X105" s="34">
        <f t="shared" si="41"/>
        <v>1125.0586096883187</v>
      </c>
      <c r="Y105" s="34">
        <f t="shared" si="42"/>
        <v>295.23612421543078</v>
      </c>
      <c r="Z105" s="34">
        <f t="shared" si="43"/>
        <v>1420.2947339037496</v>
      </c>
      <c r="AA105" s="34">
        <f t="shared" si="44"/>
        <v>286343.90010210779</v>
      </c>
      <c r="AB105" s="33">
        <f t="shared" si="38"/>
        <v>2.4227857616766451</v>
      </c>
      <c r="AC105" s="11">
        <f t="shared" si="39"/>
        <v>41699</v>
      </c>
    </row>
    <row r="106" spans="1:29">
      <c r="A106" s="17">
        <f t="shared" si="40"/>
        <v>81</v>
      </c>
      <c r="B106" s="19">
        <f t="shared" si="25"/>
        <v>41730</v>
      </c>
      <c r="C106" s="20">
        <f>IF(A106&gt;$C$3,"_",IFERROR(VLOOKUP(B106,BAZA_LIBOR_WIBOR_KURS!$C$2:$F$145,2,FALSE),C105))</f>
        <v>1.7000000000000001E-4</v>
      </c>
      <c r="D106" s="20">
        <f t="shared" si="26"/>
        <v>0.02</v>
      </c>
      <c r="E106" s="27">
        <f t="shared" si="27"/>
        <v>198.65411944439546</v>
      </c>
      <c r="F106" s="27">
        <f t="shared" si="28"/>
        <v>207.42892721445693</v>
      </c>
      <c r="G106" s="30">
        <f>IF(A106&gt;$C$3,"_",$C$8-SUM($F$26:F106))</f>
        <v>117980.44580420574</v>
      </c>
      <c r="H106" s="21">
        <f>IF(A106&gt;$C$3,"_",IFERROR(VLOOKUP(B106,BAZA_LIBOR_WIBOR_KURS!$C$2:$F$145,4,FALSE),H105))</f>
        <v>3.4329238095238099</v>
      </c>
      <c r="I106" s="20">
        <f>IF(A106&gt;$C$3,"_",IFERROR(VLOOKUP(B106,BAZA_LIBOR_WIBOR_KURS!$C$2:$F$145,3,FALSE),I105))</f>
        <v>2.7190476190476192E-2</v>
      </c>
      <c r="J106" s="20">
        <f t="shared" si="29"/>
        <v>0.02</v>
      </c>
      <c r="K106" s="28">
        <f t="shared" si="24"/>
        <v>1394.0521595191426</v>
      </c>
      <c r="L106" s="21">
        <f t="shared" si="30"/>
        <v>1304.46</v>
      </c>
      <c r="M106" s="21">
        <f t="shared" si="31"/>
        <v>89.592159519142569</v>
      </c>
      <c r="N106" s="31">
        <f>IF(A106&gt;$C$3,"_",$C$2-SUM($M$26:M106))</f>
        <v>331620.72777716687</v>
      </c>
      <c r="P106" s="34">
        <f t="shared" si="32"/>
        <v>681.96445650065209</v>
      </c>
      <c r="Q106" s="34">
        <f t="shared" si="33"/>
        <v>712.08770301849063</v>
      </c>
      <c r="R106" s="34">
        <f t="shared" si="34"/>
        <v>1394.0521595191426</v>
      </c>
      <c r="T106" s="34">
        <f t="shared" si="35"/>
        <v>681.96445650065209</v>
      </c>
      <c r="U106" s="34">
        <f t="shared" si="36"/>
        <v>712.08770301849063</v>
      </c>
      <c r="V106" s="34">
        <f t="shared" si="37"/>
        <v>1394.0521595191426</v>
      </c>
      <c r="X106" s="34">
        <f t="shared" si="41"/>
        <v>1126.0587500047175</v>
      </c>
      <c r="Y106" s="34">
        <f t="shared" si="42"/>
        <v>295.83949693348569</v>
      </c>
      <c r="Z106" s="34">
        <f t="shared" si="43"/>
        <v>1421.8982469382031</v>
      </c>
      <c r="AA106" s="34">
        <f t="shared" si="44"/>
        <v>286048.06060517428</v>
      </c>
      <c r="AB106" s="33">
        <f t="shared" si="38"/>
        <v>2.4245378855398196</v>
      </c>
      <c r="AC106" s="11">
        <f t="shared" si="39"/>
        <v>41730</v>
      </c>
    </row>
    <row r="107" spans="1:29">
      <c r="A107" s="17">
        <f t="shared" si="40"/>
        <v>82</v>
      </c>
      <c r="B107" s="19">
        <f t="shared" si="25"/>
        <v>41760</v>
      </c>
      <c r="C107" s="20">
        <f>IF(A107&gt;$C$3,"_",IFERROR(VLOOKUP(B107,BAZA_LIBOR_WIBOR_KURS!$C$2:$F$145,2,FALSE),C106))</f>
        <v>1.6000000000000001E-4</v>
      </c>
      <c r="D107" s="20">
        <f t="shared" si="26"/>
        <v>0.02</v>
      </c>
      <c r="E107" s="27">
        <f t="shared" si="27"/>
        <v>198.20714895106565</v>
      </c>
      <c r="F107" s="27">
        <f t="shared" si="28"/>
        <v>207.81580470296069</v>
      </c>
      <c r="G107" s="30">
        <f>IF(A107&gt;$C$3,"_",$C$8-SUM($F$26:F107))</f>
        <v>117772.62999950277</v>
      </c>
      <c r="H107" s="21">
        <f>IF(A107&gt;$C$3,"_",IFERROR(VLOOKUP(B107,BAZA_LIBOR_WIBOR_KURS!$C$2:$F$145,4,FALSE),H106))</f>
        <v>3.4241428571428569</v>
      </c>
      <c r="I107" s="20">
        <f>IF(A107&gt;$C$3,"_",IFERROR(VLOOKUP(B107,BAZA_LIBOR_WIBOR_KURS!$C$2:$F$145,3,FALSE),I106))</f>
        <v>2.7200000000000002E-2</v>
      </c>
      <c r="J107" s="20">
        <f t="shared" si="29"/>
        <v>0.02</v>
      </c>
      <c r="K107" s="28">
        <f t="shared" si="24"/>
        <v>1390.2805965904795</v>
      </c>
      <c r="L107" s="21">
        <f t="shared" si="30"/>
        <v>1304.3699999999999</v>
      </c>
      <c r="M107" s="21">
        <f t="shared" si="31"/>
        <v>85.910596590479599</v>
      </c>
      <c r="N107" s="31">
        <f>IF(A107&gt;$C$3,"_",$C$2-SUM($M$26:M107))</f>
        <v>331534.81718057638</v>
      </c>
      <c r="P107" s="34">
        <f t="shared" si="32"/>
        <v>678.6895933154417</v>
      </c>
      <c r="Q107" s="34">
        <f t="shared" si="33"/>
        <v>711.59100327503779</v>
      </c>
      <c r="R107" s="34">
        <f t="shared" si="34"/>
        <v>1390.2805965904795</v>
      </c>
      <c r="T107" s="34">
        <f t="shared" si="35"/>
        <v>678.6895933154417</v>
      </c>
      <c r="U107" s="34">
        <f t="shared" si="36"/>
        <v>711.59100327503779</v>
      </c>
      <c r="V107" s="34">
        <f t="shared" si="37"/>
        <v>1390.2805965904795</v>
      </c>
      <c r="X107" s="34">
        <f t="shared" si="41"/>
        <v>1125.1223717136857</v>
      </c>
      <c r="Y107" s="34">
        <f t="shared" si="42"/>
        <v>296.94442498920677</v>
      </c>
      <c r="Z107" s="34">
        <f t="shared" si="43"/>
        <v>1422.0667967028924</v>
      </c>
      <c r="AA107" s="34">
        <f t="shared" si="44"/>
        <v>285751.11618018505</v>
      </c>
      <c r="AB107" s="33">
        <f t="shared" si="38"/>
        <v>2.4262947696879276</v>
      </c>
      <c r="AC107" s="11">
        <f t="shared" si="39"/>
        <v>41760</v>
      </c>
    </row>
    <row r="108" spans="1:29">
      <c r="A108" s="17">
        <f t="shared" si="40"/>
        <v>83</v>
      </c>
      <c r="B108" s="19">
        <f t="shared" si="25"/>
        <v>41791</v>
      </c>
      <c r="C108" s="20">
        <f>IF(A108&gt;$C$3,"_",IFERROR(VLOOKUP(B108,BAZA_LIBOR_WIBOR_KURS!$C$2:$F$145,2,FALSE),C107))</f>
        <v>1.2E-4</v>
      </c>
      <c r="D108" s="20">
        <f t="shared" si="26"/>
        <v>0.02</v>
      </c>
      <c r="E108" s="27">
        <f t="shared" si="27"/>
        <v>197.46544296583295</v>
      </c>
      <c r="F108" s="27">
        <f t="shared" si="28"/>
        <v>208.31771762336126</v>
      </c>
      <c r="G108" s="30">
        <f>IF(A108&gt;$C$3,"_",$C$8-SUM($F$26:F108))</f>
        <v>117564.31228187941</v>
      </c>
      <c r="H108" s="21">
        <f>IF(A108&gt;$C$3,"_",IFERROR(VLOOKUP(B108,BAZA_LIBOR_WIBOR_KURS!$C$2:$F$145,4,FALSE),H107))</f>
        <v>3.3952600000000004</v>
      </c>
      <c r="I108" s="20">
        <f>IF(A108&gt;$C$3,"_",IFERROR(VLOOKUP(B108,BAZA_LIBOR_WIBOR_KURS!$C$2:$F$145,3,FALSE),I107))</f>
        <v>2.6879999999999998E-2</v>
      </c>
      <c r="J108" s="20">
        <f t="shared" si="29"/>
        <v>0.02</v>
      </c>
      <c r="K108" s="28">
        <f t="shared" si="24"/>
        <v>1377.7393338220677</v>
      </c>
      <c r="L108" s="21">
        <f t="shared" si="30"/>
        <v>1295.2</v>
      </c>
      <c r="M108" s="21">
        <f t="shared" si="31"/>
        <v>82.539333822067647</v>
      </c>
      <c r="N108" s="31">
        <f>IF(A108&gt;$C$3,"_",$C$2-SUM($M$26:M108))</f>
        <v>331452.27784675435</v>
      </c>
      <c r="P108" s="34">
        <f t="shared" si="32"/>
        <v>670.44651988417411</v>
      </c>
      <c r="Q108" s="34">
        <f t="shared" si="33"/>
        <v>707.29281393789358</v>
      </c>
      <c r="R108" s="34">
        <f t="shared" si="34"/>
        <v>1377.7393338220677</v>
      </c>
      <c r="T108" s="34">
        <f t="shared" si="35"/>
        <v>670.44651988417411</v>
      </c>
      <c r="U108" s="34">
        <f t="shared" si="36"/>
        <v>707.29281393789358</v>
      </c>
      <c r="V108" s="34">
        <f t="shared" si="37"/>
        <v>1377.7393338220677</v>
      </c>
      <c r="X108" s="34">
        <f t="shared" si="41"/>
        <v>1116.3343605439229</v>
      </c>
      <c r="Y108" s="34">
        <f t="shared" si="42"/>
        <v>300.08406626936198</v>
      </c>
      <c r="Z108" s="34">
        <f t="shared" si="43"/>
        <v>1416.4184268132849</v>
      </c>
      <c r="AA108" s="34">
        <f t="shared" si="44"/>
        <v>285451.03211391572</v>
      </c>
      <c r="AB108" s="33">
        <f t="shared" si="38"/>
        <v>2.4280415253014946</v>
      </c>
      <c r="AC108" s="11">
        <f t="shared" si="39"/>
        <v>41791</v>
      </c>
    </row>
    <row r="109" spans="1:29">
      <c r="A109" s="17">
        <f t="shared" si="40"/>
        <v>84</v>
      </c>
      <c r="B109" s="19">
        <f t="shared" si="25"/>
        <v>41821</v>
      </c>
      <c r="C109" s="20">
        <f>IF(A109&gt;$C$3,"_",IFERROR(VLOOKUP(B109,BAZA_LIBOR_WIBOR_KURS!$C$2:$F$145,2,FALSE),C108))</f>
        <v>1.2999999999999999E-4</v>
      </c>
      <c r="D109" s="20">
        <f t="shared" si="26"/>
        <v>0.02</v>
      </c>
      <c r="E109" s="27">
        <f t="shared" si="27"/>
        <v>197.21413385285274</v>
      </c>
      <c r="F109" s="27">
        <f t="shared" si="28"/>
        <v>208.62883535580224</v>
      </c>
      <c r="G109" s="30">
        <f>IF(A109&gt;$C$3,"_",$C$8-SUM($F$26:F109))</f>
        <v>117355.6834465236</v>
      </c>
      <c r="H109" s="21">
        <f>IF(A109&gt;$C$3,"_",IFERROR(VLOOKUP(B109,BAZA_LIBOR_WIBOR_KURS!$C$2:$F$145,4,FALSE),H108))</f>
        <v>3.4112652173913047</v>
      </c>
      <c r="I109" s="20">
        <f>IF(A109&gt;$C$3,"_",IFERROR(VLOOKUP(B109,BAZA_LIBOR_WIBOR_KURS!$C$2:$F$145,3,FALSE),I108))</f>
        <v>2.6769565217391291E-2</v>
      </c>
      <c r="J109" s="20">
        <f t="shared" si="29"/>
        <v>0.02</v>
      </c>
      <c r="K109" s="28">
        <f t="shared" si="24"/>
        <v>1384.438004584295</v>
      </c>
      <c r="L109" s="21">
        <f t="shared" si="30"/>
        <v>1291.82</v>
      </c>
      <c r="M109" s="21">
        <f t="shared" si="31"/>
        <v>92.618004584295022</v>
      </c>
      <c r="N109" s="31">
        <f>IF(A109&gt;$C$3,"_",$C$2-SUM($M$26:M109))</f>
        <v>331359.65984217002</v>
      </c>
      <c r="P109" s="34">
        <f t="shared" si="32"/>
        <v>672.74971519018959</v>
      </c>
      <c r="Q109" s="34">
        <f t="shared" si="33"/>
        <v>711.68828939410548</v>
      </c>
      <c r="R109" s="34">
        <f t="shared" si="34"/>
        <v>1384.438004584295</v>
      </c>
      <c r="T109" s="34">
        <f t="shared" si="35"/>
        <v>672.74971519018959</v>
      </c>
      <c r="U109" s="34">
        <f t="shared" si="36"/>
        <v>711.68828939410548</v>
      </c>
      <c r="V109" s="34">
        <f t="shared" si="37"/>
        <v>1384.438004584295</v>
      </c>
      <c r="X109" s="34">
        <f t="shared" si="41"/>
        <v>1112.5350552352863</v>
      </c>
      <c r="Y109" s="34">
        <f t="shared" si="42"/>
        <v>301.9399098432001</v>
      </c>
      <c r="Z109" s="34">
        <f t="shared" si="43"/>
        <v>1414.4749650784865</v>
      </c>
      <c r="AA109" s="34">
        <f t="shared" si="44"/>
        <v>285149.09220407251</v>
      </c>
      <c r="AB109" s="33">
        <f t="shared" si="38"/>
        <v>2.4297851099304335</v>
      </c>
      <c r="AC109" s="11">
        <f t="shared" si="39"/>
        <v>41821</v>
      </c>
    </row>
    <row r="110" spans="1:29">
      <c r="A110" s="17">
        <f t="shared" si="40"/>
        <v>85</v>
      </c>
      <c r="B110" s="19">
        <f t="shared" si="25"/>
        <v>41852</v>
      </c>
      <c r="C110" s="20">
        <f>IF(A110&gt;$C$3,"_",IFERROR(VLOOKUP(B110,BAZA_LIBOR_WIBOR_KURS!$C$2:$F$145,2,FALSE),C109))</f>
        <v>2.1000000000000001E-4</v>
      </c>
      <c r="D110" s="20">
        <f t="shared" si="26"/>
        <v>0.02</v>
      </c>
      <c r="E110" s="27">
        <f t="shared" si="27"/>
        <v>197.64653020452016</v>
      </c>
      <c r="F110" s="27">
        <f t="shared" si="28"/>
        <v>208.6740371809112</v>
      </c>
      <c r="G110" s="30">
        <f>IF(A110&gt;$C$3,"_",$C$8-SUM($F$26:F110))</f>
        <v>117147.00940934269</v>
      </c>
      <c r="H110" s="21">
        <f>IF(A110&gt;$C$3,"_",IFERROR(VLOOKUP(B110,BAZA_LIBOR_WIBOR_KURS!$C$2:$F$145,4,FALSE),H109))</f>
        <v>3.45886</v>
      </c>
      <c r="I110" s="20">
        <f>IF(A110&gt;$C$3,"_",IFERROR(VLOOKUP(B110,BAZA_LIBOR_WIBOR_KURS!$C$2:$F$145,3,FALSE),I109))</f>
        <v>2.6490000000000003E-2</v>
      </c>
      <c r="J110" s="20">
        <f t="shared" si="29"/>
        <v>0.02</v>
      </c>
      <c r="K110" s="28">
        <f t="shared" si="24"/>
        <v>1405.4059577067731</v>
      </c>
      <c r="L110" s="21">
        <f t="shared" si="30"/>
        <v>1283.74</v>
      </c>
      <c r="M110" s="21">
        <f t="shared" si="31"/>
        <v>121.66595770677304</v>
      </c>
      <c r="N110" s="31">
        <f>IF(A110&gt;$C$3,"_",$C$2-SUM($M$26:M110))</f>
        <v>331237.99388446327</v>
      </c>
      <c r="P110" s="34">
        <f t="shared" si="32"/>
        <v>683.63167746320664</v>
      </c>
      <c r="Q110" s="34">
        <f t="shared" si="33"/>
        <v>721.77428024356652</v>
      </c>
      <c r="R110" s="34">
        <f t="shared" si="34"/>
        <v>1405.4059577067733</v>
      </c>
      <c r="T110" s="34">
        <f t="shared" si="35"/>
        <v>683.63167746320664</v>
      </c>
      <c r="U110" s="34">
        <f t="shared" si="36"/>
        <v>721.77428024356652</v>
      </c>
      <c r="V110" s="34">
        <f t="shared" si="37"/>
        <v>1405.4059577067733</v>
      </c>
      <c r="X110" s="34">
        <f t="shared" si="41"/>
        <v>1104.7151080472777</v>
      </c>
      <c r="Y110" s="34">
        <f t="shared" si="42"/>
        <v>304.85420534146232</v>
      </c>
      <c r="Z110" s="34">
        <f t="shared" si="43"/>
        <v>1409.5693133887401</v>
      </c>
      <c r="AA110" s="34">
        <f t="shared" si="44"/>
        <v>284844.23799873103</v>
      </c>
      <c r="AB110" s="33">
        <f t="shared" si="38"/>
        <v>2.4315109658788625</v>
      </c>
      <c r="AC110" s="11">
        <f t="shared" si="39"/>
        <v>41852</v>
      </c>
    </row>
    <row r="111" spans="1:29">
      <c r="A111" s="17">
        <f t="shared" si="40"/>
        <v>86</v>
      </c>
      <c r="B111" s="19">
        <f t="shared" si="25"/>
        <v>41883</v>
      </c>
      <c r="C111" s="20">
        <f>IF(A111&gt;$C$3,"_",IFERROR(VLOOKUP(B111,BAZA_LIBOR_WIBOR_KURS!$C$2:$F$145,2,FALSE),C110))</f>
        <v>8.0000000000000007E-5</v>
      </c>
      <c r="D111" s="20">
        <f t="shared" si="26"/>
        <v>0.02</v>
      </c>
      <c r="E111" s="27">
        <f t="shared" si="27"/>
        <v>196.02599574496676</v>
      </c>
      <c r="F111" s="27">
        <f t="shared" si="28"/>
        <v>209.52035656687977</v>
      </c>
      <c r="G111" s="30">
        <f>IF(A111&gt;$C$3,"_",$C$8-SUM($F$26:F111))</f>
        <v>116937.48905277581</v>
      </c>
      <c r="H111" s="21">
        <f>IF(A111&gt;$C$3,"_",IFERROR(VLOOKUP(B111,BAZA_LIBOR_WIBOR_KURS!$C$2:$F$145,4,FALSE),H110))</f>
        <v>3.4700318181818175</v>
      </c>
      <c r="I111" s="20">
        <f>IF(A111&gt;$C$3,"_",IFERROR(VLOOKUP(B111,BAZA_LIBOR_WIBOR_KURS!$C$2:$F$145,3,FALSE),I110))</f>
        <v>2.4481818181818184E-2</v>
      </c>
      <c r="J111" s="20">
        <f t="shared" si="29"/>
        <v>0.02</v>
      </c>
      <c r="K111" s="28">
        <f t="shared" si="24"/>
        <v>1407.2587462696808</v>
      </c>
      <c r="L111" s="21">
        <f t="shared" si="30"/>
        <v>1227.8399999999999</v>
      </c>
      <c r="M111" s="21">
        <f t="shared" si="31"/>
        <v>179.41874626968092</v>
      </c>
      <c r="N111" s="31">
        <f>IF(A111&gt;$C$3,"_",$C$2-SUM($M$26:M111))</f>
        <v>331058.57513819356</v>
      </c>
      <c r="P111" s="34">
        <f t="shared" si="32"/>
        <v>680.21644242580828</v>
      </c>
      <c r="Q111" s="34">
        <f t="shared" si="33"/>
        <v>727.04230384387256</v>
      </c>
      <c r="R111" s="34">
        <f t="shared" si="34"/>
        <v>1407.2587462696808</v>
      </c>
      <c r="T111" s="34">
        <f t="shared" si="35"/>
        <v>680.21644242580828</v>
      </c>
      <c r="U111" s="34">
        <f t="shared" si="36"/>
        <v>727.04230384387256</v>
      </c>
      <c r="V111" s="34">
        <f t="shared" si="37"/>
        <v>1407.2587462696808</v>
      </c>
      <c r="X111" s="34">
        <f t="shared" si="41"/>
        <v>1055.8658003998416</v>
      </c>
      <c r="Y111" s="34">
        <f t="shared" si="42"/>
        <v>318.76507907086818</v>
      </c>
      <c r="Z111" s="34">
        <f t="shared" si="43"/>
        <v>1374.6308794707097</v>
      </c>
      <c r="AA111" s="34">
        <f t="shared" si="44"/>
        <v>284525.47291966015</v>
      </c>
      <c r="AB111" s="33">
        <f t="shared" si="38"/>
        <v>2.4331416316904937</v>
      </c>
      <c r="AC111" s="11">
        <f t="shared" si="39"/>
        <v>41883</v>
      </c>
    </row>
    <row r="112" spans="1:29">
      <c r="A112" s="17">
        <f t="shared" si="40"/>
        <v>87</v>
      </c>
      <c r="B112" s="19">
        <f t="shared" si="25"/>
        <v>41913</v>
      </c>
      <c r="C112" s="20">
        <f>IF(A112&gt;$C$3,"_",IFERROR(VLOOKUP(B112,BAZA_LIBOR_WIBOR_KURS!$C$2:$F$145,2,FALSE),C111))</f>
        <v>8.0000000000000007E-5</v>
      </c>
      <c r="D112" s="20">
        <f t="shared" si="26"/>
        <v>0.02</v>
      </c>
      <c r="E112" s="27">
        <f t="shared" si="27"/>
        <v>195.67539834831152</v>
      </c>
      <c r="F112" s="27">
        <f t="shared" si="28"/>
        <v>209.87095396353502</v>
      </c>
      <c r="G112" s="30">
        <f>IF(A112&gt;$C$3,"_",$C$8-SUM($F$26:F112))</f>
        <v>116727.61809881228</v>
      </c>
      <c r="H112" s="21">
        <f>IF(A112&gt;$C$3,"_",IFERROR(VLOOKUP(B112,BAZA_LIBOR_WIBOR_KURS!$C$2:$F$145,4,FALSE),H111))</f>
        <v>3.4822695652173916</v>
      </c>
      <c r="I112" s="20">
        <f>IF(A112&gt;$C$3,"_",IFERROR(VLOOKUP(B112,BAZA_LIBOR_WIBOR_KURS!$C$2:$F$145,3,FALSE),I111))</f>
        <v>2.0726086956521735E-2</v>
      </c>
      <c r="J112" s="20">
        <f t="shared" si="29"/>
        <v>0.02</v>
      </c>
      <c r="K112" s="28">
        <f t="shared" si="24"/>
        <v>1412.2217199404729</v>
      </c>
      <c r="L112" s="21">
        <f t="shared" si="30"/>
        <v>1123.56</v>
      </c>
      <c r="M112" s="21">
        <f t="shared" si="31"/>
        <v>288.66171994047295</v>
      </c>
      <c r="N112" s="31">
        <f>IF(A112&gt;$C$3,"_",$C$2-SUM($M$26:M112))</f>
        <v>330769.91341825313</v>
      </c>
      <c r="P112" s="34">
        <f t="shared" si="32"/>
        <v>681.39448433011466</v>
      </c>
      <c r="Q112" s="34">
        <f t="shared" si="33"/>
        <v>730.82723561035834</v>
      </c>
      <c r="R112" s="34">
        <f t="shared" si="34"/>
        <v>1412.2217199404731</v>
      </c>
      <c r="T112" s="34">
        <f t="shared" si="35"/>
        <v>681.39448433011466</v>
      </c>
      <c r="U112" s="34">
        <f t="shared" si="36"/>
        <v>730.82723561035834</v>
      </c>
      <c r="V112" s="34">
        <f t="shared" si="37"/>
        <v>1412.2217199404731</v>
      </c>
      <c r="X112" s="34">
        <f t="shared" si="41"/>
        <v>965.63409595596238</v>
      </c>
      <c r="Y112" s="34">
        <f t="shared" si="42"/>
        <v>344.91230495517254</v>
      </c>
      <c r="Z112" s="34">
        <f t="shared" si="43"/>
        <v>1310.5464009111349</v>
      </c>
      <c r="AA112" s="34">
        <f t="shared" si="44"/>
        <v>284180.56061470497</v>
      </c>
      <c r="AB112" s="33">
        <f t="shared" si="38"/>
        <v>2.4345614623451017</v>
      </c>
      <c r="AC112" s="11">
        <f t="shared" si="39"/>
        <v>41913</v>
      </c>
    </row>
    <row r="113" spans="1:29">
      <c r="A113" s="17">
        <f t="shared" si="40"/>
        <v>88</v>
      </c>
      <c r="B113" s="19">
        <f t="shared" si="25"/>
        <v>41944</v>
      </c>
      <c r="C113" s="20">
        <f>IF(A113&gt;$C$3,"_",IFERROR(VLOOKUP(B113,BAZA_LIBOR_WIBOR_KURS!$C$2:$F$145,2,FALSE),C112))</f>
        <v>6.0000000000000002E-5</v>
      </c>
      <c r="D113" s="20">
        <f t="shared" si="26"/>
        <v>0.02</v>
      </c>
      <c r="E113" s="27">
        <f t="shared" si="27"/>
        <v>195.1296682551812</v>
      </c>
      <c r="F113" s="27">
        <f t="shared" si="28"/>
        <v>210.29817939934551</v>
      </c>
      <c r="G113" s="30">
        <f>IF(A113&gt;$C$3,"_",$C$8-SUM($F$26:F113))</f>
        <v>116517.31991941294</v>
      </c>
      <c r="H113" s="21">
        <f>IF(A113&gt;$C$3,"_",IFERROR(VLOOKUP(B113,BAZA_LIBOR_WIBOR_KURS!$C$2:$F$145,4,FALSE),H112))</f>
        <v>3.5023526315789484</v>
      </c>
      <c r="I113" s="20">
        <f>IF(A113&gt;$C$3,"_",IFERROR(VLOOKUP(B113,BAZA_LIBOR_WIBOR_KURS!$C$2:$F$145,3,FALSE),I112))</f>
        <v>2.033684210526316E-2</v>
      </c>
      <c r="J113" s="20">
        <f t="shared" si="29"/>
        <v>0.02</v>
      </c>
      <c r="K113" s="28">
        <f t="shared" si="24"/>
        <v>1419.9512891482207</v>
      </c>
      <c r="L113" s="21">
        <f t="shared" si="30"/>
        <v>1111.8499999999999</v>
      </c>
      <c r="M113" s="21">
        <f t="shared" si="31"/>
        <v>308.10128914822076</v>
      </c>
      <c r="N113" s="31">
        <f>IF(A113&gt;$C$3,"_",$C$2-SUM($M$26:M113))</f>
        <v>330461.81212910492</v>
      </c>
      <c r="P113" s="34">
        <f t="shared" si="32"/>
        <v>683.41290711266106</v>
      </c>
      <c r="Q113" s="34">
        <f t="shared" si="33"/>
        <v>736.53838203555961</v>
      </c>
      <c r="R113" s="34">
        <f t="shared" si="34"/>
        <v>1419.9512891482207</v>
      </c>
      <c r="T113" s="34">
        <f t="shared" si="35"/>
        <v>683.41290711266106</v>
      </c>
      <c r="U113" s="34">
        <f t="shared" si="36"/>
        <v>736.53838203555961</v>
      </c>
      <c r="V113" s="34">
        <f t="shared" si="37"/>
        <v>1419.9512891482207</v>
      </c>
      <c r="X113" s="34">
        <f t="shared" si="41"/>
        <v>955.2455335750434</v>
      </c>
      <c r="Y113" s="34">
        <f t="shared" si="42"/>
        <v>348.75795169310794</v>
      </c>
      <c r="Z113" s="34">
        <f t="shared" si="43"/>
        <v>1304.0034852681513</v>
      </c>
      <c r="AA113" s="34">
        <f t="shared" si="44"/>
        <v>283831.80266301188</v>
      </c>
      <c r="AB113" s="33">
        <f t="shared" si="38"/>
        <v>2.4359623346925496</v>
      </c>
      <c r="AC113" s="11">
        <f t="shared" si="39"/>
        <v>41944</v>
      </c>
    </row>
    <row r="114" spans="1:29">
      <c r="A114" s="17">
        <f t="shared" si="40"/>
        <v>89</v>
      </c>
      <c r="B114" s="19">
        <f t="shared" si="25"/>
        <v>41974</v>
      </c>
      <c r="C114" s="20">
        <f>IF(A114&gt;$C$3,"_",IFERROR(VLOOKUP(B114,BAZA_LIBOR_WIBOR_KURS!$C$2:$F$145,2,FALSE),C113))</f>
        <v>-2.0000000000000001E-4</v>
      </c>
      <c r="D114" s="20">
        <f t="shared" si="26"/>
        <v>0.02</v>
      </c>
      <c r="E114" s="27">
        <f t="shared" si="27"/>
        <v>192.25357786703137</v>
      </c>
      <c r="F114" s="27">
        <f t="shared" si="28"/>
        <v>211.6389897604831</v>
      </c>
      <c r="G114" s="30">
        <f>IF(A114&gt;$C$3,"_",$C$8-SUM($F$26:F114))</f>
        <v>116305.68092965246</v>
      </c>
      <c r="H114" s="21">
        <f>IF(A114&gt;$C$3,"_",IFERROR(VLOOKUP(B114,BAZA_LIBOR_WIBOR_KURS!$C$2:$F$145,4,FALSE),H113))</f>
        <v>3.5038095238095237</v>
      </c>
      <c r="I114" s="20">
        <f>IF(A114&gt;$C$3,"_",IFERROR(VLOOKUP(B114,BAZA_LIBOR_WIBOR_KURS!$C$2:$F$145,3,FALSE),I113))</f>
        <v>2.0600000000000004E-2</v>
      </c>
      <c r="J114" s="20">
        <f t="shared" si="29"/>
        <v>0.02</v>
      </c>
      <c r="K114" s="28">
        <f t="shared" si="24"/>
        <v>1415.1626250491674</v>
      </c>
      <c r="L114" s="21">
        <f t="shared" si="30"/>
        <v>1118.06</v>
      </c>
      <c r="M114" s="21">
        <f t="shared" si="31"/>
        <v>297.1026250491675</v>
      </c>
      <c r="N114" s="31">
        <f>IF(A114&gt;$C$3,"_",$C$2-SUM($M$26:M114))</f>
        <v>330164.70950405573</v>
      </c>
      <c r="P114" s="34">
        <f t="shared" si="32"/>
        <v>673.61991711696032</v>
      </c>
      <c r="Q114" s="34">
        <f t="shared" si="33"/>
        <v>741.54270793220689</v>
      </c>
      <c r="R114" s="34">
        <f t="shared" si="34"/>
        <v>1415.1626250491672</v>
      </c>
      <c r="T114" s="34">
        <f t="shared" si="35"/>
        <v>673.61991711696032</v>
      </c>
      <c r="U114" s="34">
        <f t="shared" si="36"/>
        <v>741.54270793220689</v>
      </c>
      <c r="V114" s="34">
        <f t="shared" si="37"/>
        <v>1415.1626250491672</v>
      </c>
      <c r="X114" s="34">
        <f t="shared" si="41"/>
        <v>960.29759900985698</v>
      </c>
      <c r="Y114" s="34">
        <f t="shared" si="42"/>
        <v>348.11923403628936</v>
      </c>
      <c r="Z114" s="34">
        <f t="shared" si="43"/>
        <v>1308.4168330461464</v>
      </c>
      <c r="AA114" s="34">
        <f t="shared" si="44"/>
        <v>283483.68342897558</v>
      </c>
      <c r="AB114" s="33">
        <f t="shared" si="38"/>
        <v>2.4374018634604857</v>
      </c>
      <c r="AC114" s="11">
        <f t="shared" si="39"/>
        <v>41974</v>
      </c>
    </row>
    <row r="115" spans="1:29">
      <c r="A115" s="17">
        <f t="shared" si="40"/>
        <v>90</v>
      </c>
      <c r="B115" s="19">
        <f t="shared" si="25"/>
        <v>42005</v>
      </c>
      <c r="C115" s="20">
        <f>IF(A115&gt;$C$3,"_",IFERROR(VLOOKUP(B115,BAZA_LIBOR_WIBOR_KURS!$C$2:$F$145,2,FALSE),C114))</f>
        <v>-4.6600000000000001E-3</v>
      </c>
      <c r="D115" s="20">
        <f t="shared" si="26"/>
        <v>0.02</v>
      </c>
      <c r="E115" s="27">
        <f t="shared" si="27"/>
        <v>148.67742878840573</v>
      </c>
      <c r="F115" s="27">
        <f t="shared" si="28"/>
        <v>229.47158113850517</v>
      </c>
      <c r="G115" s="30">
        <f>IF(A115&gt;$C$3,"_",$C$8-SUM($F$26:F115))</f>
        <v>116076.20934851395</v>
      </c>
      <c r="H115" s="21">
        <f>IF(A115&gt;$C$3,"_",IFERROR(VLOOKUP(B115,BAZA_LIBOR_WIBOR_KURS!$C$2:$F$145,4,FALSE),H114))</f>
        <v>3.95756</v>
      </c>
      <c r="I115" s="20">
        <f>IF(A115&gt;$C$3,"_",IFERROR(VLOOKUP(B115,BAZA_LIBOR_WIBOR_KURS!$C$2:$F$145,3,FALSE),I114))</f>
        <v>2.0305E-2</v>
      </c>
      <c r="J115" s="20">
        <f t="shared" si="29"/>
        <v>0.02</v>
      </c>
      <c r="K115" s="28">
        <f t="shared" si="24"/>
        <v>1496.5473957263457</v>
      </c>
      <c r="L115" s="21">
        <f t="shared" si="30"/>
        <v>1108.94</v>
      </c>
      <c r="M115" s="21">
        <f t="shared" si="31"/>
        <v>387.60739572634566</v>
      </c>
      <c r="N115" s="31">
        <f>IF(A115&gt;$C$3,"_",$C$2-SUM($M$26:M115))</f>
        <v>329777.10210832936</v>
      </c>
      <c r="P115" s="34">
        <f t="shared" si="32"/>
        <v>588.39984507584302</v>
      </c>
      <c r="Q115" s="34">
        <f t="shared" si="33"/>
        <v>908.14755065050247</v>
      </c>
      <c r="R115" s="34">
        <f t="shared" si="34"/>
        <v>1496.5473957263455</v>
      </c>
      <c r="T115" s="34">
        <f t="shared" si="35"/>
        <v>588.39984507584302</v>
      </c>
      <c r="U115" s="34">
        <f t="shared" si="36"/>
        <v>908.14755065050247</v>
      </c>
      <c r="V115" s="34">
        <f t="shared" si="37"/>
        <v>1496.5473957263455</v>
      </c>
      <c r="X115" s="34">
        <f t="shared" si="41"/>
        <v>952.15082171707184</v>
      </c>
      <c r="Y115" s="34">
        <f t="shared" si="42"/>
        <v>351.32849290566412</v>
      </c>
      <c r="Z115" s="34">
        <f t="shared" si="43"/>
        <v>1303.479314622736</v>
      </c>
      <c r="AA115" s="34">
        <f t="shared" si="44"/>
        <v>283132.35493606993</v>
      </c>
      <c r="AB115" s="33">
        <f t="shared" si="38"/>
        <v>2.4391936687558164</v>
      </c>
      <c r="AC115" s="11">
        <f t="shared" si="39"/>
        <v>42005</v>
      </c>
    </row>
    <row r="116" spans="1:29">
      <c r="A116" s="17">
        <f t="shared" si="40"/>
        <v>91</v>
      </c>
      <c r="B116" s="19">
        <f t="shared" si="25"/>
        <v>42036</v>
      </c>
      <c r="C116" s="20">
        <f>IF(A116&gt;$C$3,"_",IFERROR(VLOOKUP(B116,BAZA_LIBOR_WIBOR_KURS!$C$2:$F$145,2,FALSE),C115))</f>
        <v>-8.8900000000000003E-3</v>
      </c>
      <c r="D116" s="20">
        <f t="shared" si="26"/>
        <v>0.02</v>
      </c>
      <c r="E116" s="27">
        <f t="shared" si="27"/>
        <v>107.46722382183249</v>
      </c>
      <c r="F116" s="27">
        <f t="shared" si="28"/>
        <v>247.26060434562299</v>
      </c>
      <c r="G116" s="30">
        <f>IF(A116&gt;$C$3,"_",$C$8-SUM($F$26:F116))</f>
        <v>115828.94874416833</v>
      </c>
      <c r="H116" s="21">
        <f>IF(A116&gt;$C$3,"_",IFERROR(VLOOKUP(B116,BAZA_LIBOR_WIBOR_KURS!$C$2:$F$145,4,FALSE),H115))</f>
        <v>3.9325250000000005</v>
      </c>
      <c r="I116" s="20">
        <f>IF(A116&gt;$C$3,"_",IFERROR(VLOOKUP(B116,BAZA_LIBOR_WIBOR_KURS!$C$2:$F$145,3,FALSE),I115))</f>
        <v>1.917E-2</v>
      </c>
      <c r="J116" s="20">
        <f t="shared" si="29"/>
        <v>0.02</v>
      </c>
      <c r="K116" s="28">
        <f t="shared" si="24"/>
        <v>1394.9760524642229</v>
      </c>
      <c r="L116" s="21">
        <f t="shared" si="30"/>
        <v>1076.45</v>
      </c>
      <c r="M116" s="21">
        <f t="shared" si="31"/>
        <v>318.52605246422286</v>
      </c>
      <c r="N116" s="31">
        <f>IF(A116&gt;$C$3,"_",$C$2-SUM($M$26:M116))</f>
        <v>329458.57605586515</v>
      </c>
      <c r="P116" s="34">
        <f t="shared" si="32"/>
        <v>422.61754435995186</v>
      </c>
      <c r="Q116" s="34">
        <f t="shared" si="33"/>
        <v>972.35850810427121</v>
      </c>
      <c r="R116" s="34">
        <f t="shared" si="34"/>
        <v>1394.9760524642231</v>
      </c>
      <c r="T116" s="34">
        <f t="shared" si="35"/>
        <v>422.61754435995186</v>
      </c>
      <c r="U116" s="34">
        <f t="shared" si="36"/>
        <v>972.35850810427121</v>
      </c>
      <c r="V116" s="34">
        <f t="shared" si="37"/>
        <v>1394.9760524642231</v>
      </c>
      <c r="X116" s="34">
        <f t="shared" si="41"/>
        <v>924.19119523715483</v>
      </c>
      <c r="Y116" s="34">
        <f t="shared" si="42"/>
        <v>360.41475696796363</v>
      </c>
      <c r="Z116" s="34">
        <f t="shared" si="43"/>
        <v>1284.6059522051185</v>
      </c>
      <c r="AA116" s="34">
        <f t="shared" si="44"/>
        <v>282771.94017910195</v>
      </c>
      <c r="AB116" s="33">
        <f t="shared" si="38"/>
        <v>2.4412890149220035</v>
      </c>
      <c r="AC116" s="11">
        <f t="shared" si="39"/>
        <v>42036</v>
      </c>
    </row>
    <row r="117" spans="1:29">
      <c r="A117" s="17">
        <f t="shared" si="40"/>
        <v>92</v>
      </c>
      <c r="B117" s="19">
        <f t="shared" si="25"/>
        <v>42064</v>
      </c>
      <c r="C117" s="20">
        <f>IF(A117&gt;$C$3,"_",IFERROR(VLOOKUP(B117,BAZA_LIBOR_WIBOR_KURS!$C$2:$F$145,2,FALSE),C116))</f>
        <v>-8.0199999999999994E-3</v>
      </c>
      <c r="D117" s="20">
        <f t="shared" si="26"/>
        <v>0.02</v>
      </c>
      <c r="E117" s="27">
        <f t="shared" si="27"/>
        <v>115.6359004962614</v>
      </c>
      <c r="F117" s="27">
        <f t="shared" si="28"/>
        <v>243.82250806493485</v>
      </c>
      <c r="G117" s="30">
        <f>IF(A117&gt;$C$3,"_",$C$8-SUM($F$26:F117))</f>
        <v>115585.12623610339</v>
      </c>
      <c r="H117" s="21">
        <f>IF(A117&gt;$C$3,"_",IFERROR(VLOOKUP(B117,BAZA_LIBOR_WIBOR_KURS!$C$2:$F$145,4,FALSE),H116))</f>
        <v>3.8901772727272728</v>
      </c>
      <c r="I117" s="20">
        <f>IF(A117&gt;$C$3,"_",IFERROR(VLOOKUP(B117,BAZA_LIBOR_WIBOR_KURS!$C$2:$F$145,3,FALSE),I116))</f>
        <v>1.6718181818181826E-2</v>
      </c>
      <c r="J117" s="20">
        <f t="shared" si="29"/>
        <v>0.02</v>
      </c>
      <c r="K117" s="28">
        <f t="shared" si="24"/>
        <v>1398.3569314754802</v>
      </c>
      <c r="L117" s="21">
        <f t="shared" si="30"/>
        <v>1008.09</v>
      </c>
      <c r="M117" s="21">
        <f t="shared" si="31"/>
        <v>390.26693147548019</v>
      </c>
      <c r="N117" s="31">
        <f>IF(A117&gt;$C$3,"_",$C$2-SUM($M$26:M117))</f>
        <v>329068.30912438966</v>
      </c>
      <c r="P117" s="34">
        <f t="shared" si="32"/>
        <v>449.84415202190849</v>
      </c>
      <c r="Q117" s="34">
        <f t="shared" si="33"/>
        <v>948.51277945357174</v>
      </c>
      <c r="R117" s="34">
        <f t="shared" si="34"/>
        <v>1398.3569314754802</v>
      </c>
      <c r="T117" s="34">
        <f t="shared" si="35"/>
        <v>449.84415202190849</v>
      </c>
      <c r="U117" s="34">
        <f t="shared" si="36"/>
        <v>948.51277945357174</v>
      </c>
      <c r="V117" s="34">
        <f t="shared" si="37"/>
        <v>1398.3569314754802</v>
      </c>
      <c r="X117" s="34">
        <f t="shared" si="41"/>
        <v>865.23929271469183</v>
      </c>
      <c r="Y117" s="34">
        <f t="shared" si="42"/>
        <v>379.15246936245802</v>
      </c>
      <c r="Z117" s="34">
        <f t="shared" si="43"/>
        <v>1244.3917620771499</v>
      </c>
      <c r="AA117" s="34">
        <f t="shared" si="44"/>
        <v>282392.78770973947</v>
      </c>
      <c r="AB117" s="33">
        <f t="shared" si="38"/>
        <v>2.4431585352331706</v>
      </c>
      <c r="AC117" s="11">
        <f t="shared" si="39"/>
        <v>42064</v>
      </c>
    </row>
    <row r="118" spans="1:29">
      <c r="A118" s="17">
        <f t="shared" si="40"/>
        <v>93</v>
      </c>
      <c r="B118" s="19">
        <f t="shared" si="25"/>
        <v>42095</v>
      </c>
      <c r="C118" s="20">
        <f>IF(A118&gt;$C$3,"_",IFERROR(VLOOKUP(B118,BAZA_LIBOR_WIBOR_KURS!$C$2:$F$145,2,FALSE),C117))</f>
        <v>-8.1200000000000005E-3</v>
      </c>
      <c r="D118" s="20">
        <f t="shared" si="26"/>
        <v>0.02</v>
      </c>
      <c r="E118" s="27">
        <f t="shared" si="27"/>
        <v>114.42927497374235</v>
      </c>
      <c r="F118" s="27">
        <f t="shared" si="28"/>
        <v>244.48471493542175</v>
      </c>
      <c r="G118" s="30">
        <f>IF(A118&gt;$C$3,"_",$C$8-SUM($F$26:F118))</f>
        <v>115340.64152116797</v>
      </c>
      <c r="H118" s="21">
        <f>IF(A118&gt;$C$3,"_",IFERROR(VLOOKUP(B118,BAZA_LIBOR_WIBOR_KURS!$C$2:$F$145,4,FALSE),H117))</f>
        <v>3.8771476190476193</v>
      </c>
      <c r="I118" s="20">
        <f>IF(A118&gt;$C$3,"_",IFERROR(VLOOKUP(B118,BAZA_LIBOR_WIBOR_KURS!$C$2:$F$145,3,FALSE),I117))</f>
        <v>1.6500000000000008E-2</v>
      </c>
      <c r="J118" s="20">
        <f t="shared" si="29"/>
        <v>0.02</v>
      </c>
      <c r="K118" s="28">
        <f t="shared" si="24"/>
        <v>1391.5625214191969</v>
      </c>
      <c r="L118" s="21">
        <f t="shared" si="30"/>
        <v>1000.92</v>
      </c>
      <c r="M118" s="21">
        <f t="shared" si="31"/>
        <v>390.6425214191969</v>
      </c>
      <c r="N118" s="31">
        <f>IF(A118&gt;$C$3,"_",$C$2-SUM($M$26:M118))</f>
        <v>328677.66660297045</v>
      </c>
      <c r="P118" s="34">
        <f t="shared" si="32"/>
        <v>443.65919101379046</v>
      </c>
      <c r="Q118" s="34">
        <f t="shared" si="33"/>
        <v>947.90333040540634</v>
      </c>
      <c r="R118" s="34">
        <f t="shared" si="34"/>
        <v>1391.5625214191969</v>
      </c>
      <c r="T118" s="34">
        <f t="shared" si="35"/>
        <v>443.65919101379046</v>
      </c>
      <c r="U118" s="34">
        <f t="shared" si="36"/>
        <v>947.90333040540634</v>
      </c>
      <c r="V118" s="34">
        <f t="shared" si="37"/>
        <v>1391.5625214191969</v>
      </c>
      <c r="X118" s="34">
        <f t="shared" si="41"/>
        <v>858.94472928379093</v>
      </c>
      <c r="Y118" s="34">
        <f t="shared" si="42"/>
        <v>381.90739540266753</v>
      </c>
      <c r="Z118" s="34">
        <f t="shared" si="43"/>
        <v>1240.8521246864584</v>
      </c>
      <c r="AA118" s="34">
        <f t="shared" si="44"/>
        <v>282010.8803143368</v>
      </c>
      <c r="AB118" s="33">
        <f t="shared" si="38"/>
        <v>2.4450261121755643</v>
      </c>
      <c r="AC118" s="11">
        <f t="shared" si="39"/>
        <v>42095</v>
      </c>
    </row>
    <row r="119" spans="1:29">
      <c r="A119" s="17">
        <f t="shared" si="40"/>
        <v>94</v>
      </c>
      <c r="B119" s="19">
        <f t="shared" si="25"/>
        <v>42125</v>
      </c>
      <c r="C119" s="20">
        <f>IF(A119&gt;$C$3,"_",IFERROR(VLOOKUP(B119,BAZA_LIBOR_WIBOR_KURS!$C$2:$F$145,2,FALSE),C118))</f>
        <v>-7.9100000000000004E-3</v>
      </c>
      <c r="D119" s="20">
        <f t="shared" si="26"/>
        <v>0.02</v>
      </c>
      <c r="E119" s="27">
        <f t="shared" si="27"/>
        <v>116.20569633257674</v>
      </c>
      <c r="F119" s="27">
        <f t="shared" si="28"/>
        <v>243.84941892185526</v>
      </c>
      <c r="G119" s="30">
        <f>IF(A119&gt;$C$3,"_",$C$8-SUM($F$26:F119))</f>
        <v>115096.79210224611</v>
      </c>
      <c r="H119" s="21">
        <f>IF(A119&gt;$C$3,"_",IFERROR(VLOOKUP(B119,BAZA_LIBOR_WIBOR_KURS!$C$2:$F$145,4,FALSE),H118))</f>
        <v>3.9273050000000005</v>
      </c>
      <c r="I119" s="20">
        <f>IF(A119&gt;$C$3,"_",IFERROR(VLOOKUP(B119,BAZA_LIBOR_WIBOR_KURS!$C$2:$F$145,3,FALSE),I118))</f>
        <v>1.6699999999999996E-2</v>
      </c>
      <c r="J119" s="20">
        <f t="shared" si="29"/>
        <v>0.02</v>
      </c>
      <c r="K119" s="28">
        <f t="shared" si="24"/>
        <v>1414.0462544143072</v>
      </c>
      <c r="L119" s="21">
        <f t="shared" si="30"/>
        <v>1005.21</v>
      </c>
      <c r="M119" s="21">
        <f t="shared" si="31"/>
        <v>408.83625441430718</v>
      </c>
      <c r="N119" s="31">
        <f>IF(A119&gt;$C$3,"_",$C$2-SUM($M$26:M119))</f>
        <v>328268.83034855616</v>
      </c>
      <c r="P119" s="34">
        <f t="shared" si="32"/>
        <v>456.37521223541034</v>
      </c>
      <c r="Q119" s="34">
        <f t="shared" si="33"/>
        <v>957.67104217889687</v>
      </c>
      <c r="R119" s="34">
        <f t="shared" si="34"/>
        <v>1414.0462544143072</v>
      </c>
      <c r="T119" s="34">
        <f t="shared" si="35"/>
        <v>456.37521223541034</v>
      </c>
      <c r="U119" s="34">
        <f t="shared" si="36"/>
        <v>957.67104217889687</v>
      </c>
      <c r="V119" s="34">
        <f t="shared" si="37"/>
        <v>1414.0462544143072</v>
      </c>
      <c r="X119" s="34">
        <f t="shared" si="41"/>
        <v>862.4832756280133</v>
      </c>
      <c r="Y119" s="34">
        <f t="shared" si="42"/>
        <v>381.60686679532705</v>
      </c>
      <c r="Z119" s="34">
        <f t="shared" si="43"/>
        <v>1244.0901424233402</v>
      </c>
      <c r="AA119" s="34">
        <f t="shared" si="44"/>
        <v>281629.27344754146</v>
      </c>
      <c r="AB119" s="33">
        <f t="shared" si="38"/>
        <v>2.4468907282607528</v>
      </c>
      <c r="AC119" s="11">
        <f t="shared" si="39"/>
        <v>42125</v>
      </c>
    </row>
    <row r="120" spans="1:29">
      <c r="A120" s="17">
        <f t="shared" si="40"/>
        <v>95</v>
      </c>
      <c r="B120" s="19">
        <f t="shared" si="25"/>
        <v>42156</v>
      </c>
      <c r="C120" s="20">
        <f>IF(A120&gt;$C$3,"_",IFERROR(VLOOKUP(B120,BAZA_LIBOR_WIBOR_KURS!$C$2:$F$145,2,FALSE),C119))</f>
        <v>-7.8200000000000006E-3</v>
      </c>
      <c r="D120" s="20">
        <f t="shared" si="26"/>
        <v>0.02</v>
      </c>
      <c r="E120" s="27">
        <f t="shared" si="27"/>
        <v>116.8232439837798</v>
      </c>
      <c r="F120" s="27">
        <f t="shared" si="28"/>
        <v>243.72043528936945</v>
      </c>
      <c r="G120" s="30">
        <f>IF(A120&gt;$C$3,"_",$C$8-SUM($F$26:F120))</f>
        <v>114853.07166695675</v>
      </c>
      <c r="H120" s="21">
        <f>IF(A120&gt;$C$3,"_",IFERROR(VLOOKUP(B120,BAZA_LIBOR_WIBOR_KURS!$C$2:$F$145,4,FALSE),H119))</f>
        <v>3.9836952380952377</v>
      </c>
      <c r="I120" s="20">
        <f>IF(A120&gt;$C$3,"_",IFERROR(VLOOKUP(B120,BAZA_LIBOR_WIBOR_KURS!$C$2:$F$145,3,FALSE),I119))</f>
        <v>1.7047619047619048E-2</v>
      </c>
      <c r="J120" s="20">
        <f t="shared" si="29"/>
        <v>0.02</v>
      </c>
      <c r="K120" s="28">
        <f t="shared" si="24"/>
        <v>1436.2961382457813</v>
      </c>
      <c r="L120" s="21">
        <f t="shared" si="30"/>
        <v>1013.46</v>
      </c>
      <c r="M120" s="21">
        <f t="shared" si="31"/>
        <v>422.83613824578129</v>
      </c>
      <c r="N120" s="31">
        <f>IF(A120&gt;$C$3,"_",$C$2-SUM($M$26:M120))</f>
        <v>327845.9942103104</v>
      </c>
      <c r="P120" s="34">
        <f t="shared" si="32"/>
        <v>465.38820075702176</v>
      </c>
      <c r="Q120" s="34">
        <f t="shared" si="33"/>
        <v>970.90793748875956</v>
      </c>
      <c r="R120" s="34">
        <f t="shared" si="34"/>
        <v>1436.2961382457813</v>
      </c>
      <c r="T120" s="34">
        <f t="shared" si="35"/>
        <v>465.38820075702176</v>
      </c>
      <c r="U120" s="34">
        <f t="shared" si="36"/>
        <v>970.90793748875956</v>
      </c>
      <c r="V120" s="34">
        <f t="shared" si="37"/>
        <v>1436.2961382457813</v>
      </c>
      <c r="X120" s="34">
        <f t="shared" si="41"/>
        <v>869.47450294518762</v>
      </c>
      <c r="Y120" s="34">
        <f t="shared" si="42"/>
        <v>380.24281479813169</v>
      </c>
      <c r="Z120" s="34">
        <f t="shared" si="43"/>
        <v>1249.7173177433192</v>
      </c>
      <c r="AA120" s="34">
        <f t="shared" si="44"/>
        <v>281249.03063274332</v>
      </c>
      <c r="AB120" s="33">
        <f t="shared" si="38"/>
        <v>2.4487723885025074</v>
      </c>
      <c r="AC120" s="11">
        <f t="shared" si="39"/>
        <v>42156</v>
      </c>
    </row>
    <row r="121" spans="1:29">
      <c r="A121" s="17">
        <f t="shared" si="40"/>
        <v>96</v>
      </c>
      <c r="B121" s="19">
        <f t="shared" si="25"/>
        <v>42186</v>
      </c>
      <c r="C121" s="20">
        <f>IF(A121&gt;$C$3,"_",IFERROR(VLOOKUP(B121,BAZA_LIBOR_WIBOR_KURS!$C$2:$F$145,2,FALSE),C120))</f>
        <v>-7.62E-3</v>
      </c>
      <c r="D121" s="20">
        <f t="shared" si="26"/>
        <v>0.02</v>
      </c>
      <c r="E121" s="27">
        <f t="shared" si="27"/>
        <v>118.49008560307703</v>
      </c>
      <c r="F121" s="27">
        <f t="shared" si="28"/>
        <v>243.13814077624994</v>
      </c>
      <c r="G121" s="30">
        <f>IF(A121&gt;$C$3,"_",$C$8-SUM($F$26:F121))</f>
        <v>114609.9335261805</v>
      </c>
      <c r="H121" s="21">
        <f>IF(A121&gt;$C$3,"_",IFERROR(VLOOKUP(B121,BAZA_LIBOR_WIBOR_KURS!$C$2:$F$145,4,FALSE),H120))</f>
        <v>3.9617956521739131</v>
      </c>
      <c r="I121" s="20">
        <f>IF(A121&gt;$C$3,"_",IFERROR(VLOOKUP(B121,BAZA_LIBOR_WIBOR_KURS!$C$2:$F$145,3,FALSE),I120))</f>
        <v>1.7199999999999997E-2</v>
      </c>
      <c r="J121" s="20">
        <f t="shared" si="29"/>
        <v>0.02</v>
      </c>
      <c r="K121" s="28">
        <f t="shared" si="24"/>
        <v>1432.6971349729811</v>
      </c>
      <c r="L121" s="21">
        <f t="shared" si="30"/>
        <v>1016.32</v>
      </c>
      <c r="M121" s="21">
        <f t="shared" si="31"/>
        <v>416.37713497298103</v>
      </c>
      <c r="N121" s="31">
        <f>IF(A121&gt;$C$3,"_",$C$2-SUM($M$26:M121))</f>
        <v>327429.61707533739</v>
      </c>
      <c r="P121" s="34">
        <f t="shared" si="32"/>
        <v>469.43350596798535</v>
      </c>
      <c r="Q121" s="34">
        <f t="shared" si="33"/>
        <v>963.26362900499578</v>
      </c>
      <c r="R121" s="34">
        <f t="shared" si="34"/>
        <v>1432.6971349729811</v>
      </c>
      <c r="T121" s="34">
        <f t="shared" si="35"/>
        <v>469.43350596798535</v>
      </c>
      <c r="U121" s="34">
        <f t="shared" si="36"/>
        <v>963.26362900499578</v>
      </c>
      <c r="V121" s="34">
        <f t="shared" si="37"/>
        <v>1432.6971349729811</v>
      </c>
      <c r="X121" s="34">
        <f t="shared" si="41"/>
        <v>871.87199496150424</v>
      </c>
      <c r="Y121" s="34">
        <f t="shared" si="42"/>
        <v>380.31125929824447</v>
      </c>
      <c r="Z121" s="34">
        <f t="shared" si="43"/>
        <v>1252.1832542597488</v>
      </c>
      <c r="AA121" s="34">
        <f t="shared" si="44"/>
        <v>280868.71937344508</v>
      </c>
      <c r="AB121" s="33">
        <f t="shared" si="38"/>
        <v>2.4506490033805481</v>
      </c>
      <c r="AC121" s="11">
        <f t="shared" si="39"/>
        <v>42186</v>
      </c>
    </row>
    <row r="122" spans="1:29">
      <c r="A122" s="17">
        <f t="shared" si="40"/>
        <v>97</v>
      </c>
      <c r="B122" s="19">
        <f t="shared" si="25"/>
        <v>42217</v>
      </c>
      <c r="C122" s="20">
        <f>IF(A122&gt;$C$3,"_",IFERROR(VLOOKUP(B122,BAZA_LIBOR_WIBOR_KURS!$C$2:$F$145,2,FALSE),C121))</f>
        <v>-7.2899999999999996E-3</v>
      </c>
      <c r="D122" s="20">
        <f t="shared" si="26"/>
        <v>0.02</v>
      </c>
      <c r="E122" s="27">
        <f t="shared" si="27"/>
        <v>121.39102125981286</v>
      </c>
      <c r="F122" s="27">
        <f t="shared" si="28"/>
        <v>242.02677930391286</v>
      </c>
      <c r="G122" s="30">
        <f>IF(A122&gt;$C$3,"_",$C$8-SUM($F$26:F122))</f>
        <v>114367.90674687659</v>
      </c>
      <c r="H122" s="21">
        <f>IF(A122&gt;$C$3,"_",IFERROR(VLOOKUP(B122,BAZA_LIBOR_WIBOR_KURS!$C$2:$F$145,4,FALSE),H121))</f>
        <v>3.8909523809523807</v>
      </c>
      <c r="I122" s="20">
        <f>IF(A122&gt;$C$3,"_",IFERROR(VLOOKUP(B122,BAZA_LIBOR_WIBOR_KURS!$C$2:$F$145,3,FALSE),I121))</f>
        <v>1.7199999999999997E-2</v>
      </c>
      <c r="J122" s="20">
        <f t="shared" si="29"/>
        <v>0.02</v>
      </c>
      <c r="K122" s="28">
        <f t="shared" si="24"/>
        <v>1414.0413563839061</v>
      </c>
      <c r="L122" s="21">
        <f t="shared" si="30"/>
        <v>1015.03</v>
      </c>
      <c r="M122" s="21">
        <f t="shared" si="31"/>
        <v>399.0113563839061</v>
      </c>
      <c r="N122" s="31">
        <f>IF(A122&gt;$C$3,"_",$C$2-SUM($M$26:M122))</f>
        <v>327030.60571895353</v>
      </c>
      <c r="P122" s="34">
        <f t="shared" si="32"/>
        <v>472.3266831971099</v>
      </c>
      <c r="Q122" s="34">
        <f t="shared" si="33"/>
        <v>941.71467318679618</v>
      </c>
      <c r="R122" s="34">
        <f t="shared" si="34"/>
        <v>1414.0413563839061</v>
      </c>
      <c r="T122" s="34">
        <f t="shared" si="35"/>
        <v>472.3266831971099</v>
      </c>
      <c r="U122" s="34">
        <f t="shared" si="36"/>
        <v>941.71467318679618</v>
      </c>
      <c r="V122" s="34">
        <f t="shared" si="37"/>
        <v>1414.0413563839061</v>
      </c>
      <c r="X122" s="34">
        <f t="shared" si="41"/>
        <v>870.69303005767972</v>
      </c>
      <c r="Y122" s="34">
        <f t="shared" si="42"/>
        <v>381.49022420206899</v>
      </c>
      <c r="Z122" s="34">
        <f t="shared" si="43"/>
        <v>1252.1832542597488</v>
      </c>
      <c r="AA122" s="34">
        <f t="shared" si="44"/>
        <v>280487.22914924304</v>
      </c>
      <c r="AB122" s="33">
        <f t="shared" si="38"/>
        <v>2.4524994566004263</v>
      </c>
      <c r="AC122" s="11">
        <f t="shared" si="39"/>
        <v>42217</v>
      </c>
    </row>
    <row r="123" spans="1:29">
      <c r="A123" s="17">
        <f t="shared" si="40"/>
        <v>98</v>
      </c>
      <c r="B123" s="19">
        <f t="shared" si="25"/>
        <v>42248</v>
      </c>
      <c r="C123" s="20">
        <f>IF(A123&gt;$C$3,"_",IFERROR(VLOOKUP(B123,BAZA_LIBOR_WIBOR_KURS!$C$2:$F$145,2,FALSE),C122))</f>
        <v>-7.2899999999999996E-3</v>
      </c>
      <c r="D123" s="20">
        <f t="shared" si="26"/>
        <v>0.02</v>
      </c>
      <c r="E123" s="27">
        <f t="shared" si="27"/>
        <v>121.13467456273345</v>
      </c>
      <c r="F123" s="27">
        <f t="shared" si="28"/>
        <v>242.28312600099224</v>
      </c>
      <c r="G123" s="30">
        <f>IF(A123&gt;$C$3,"_",$C$8-SUM($F$26:F123))</f>
        <v>114125.62362087559</v>
      </c>
      <c r="H123" s="21">
        <f>IF(A123&gt;$C$3,"_",IFERROR(VLOOKUP(B123,BAZA_LIBOR_WIBOR_KURS!$C$2:$F$145,4,FALSE),H122))</f>
        <v>3.8633136363636371</v>
      </c>
      <c r="I123" s="20">
        <f>IF(A123&gt;$C$3,"_",IFERROR(VLOOKUP(B123,BAZA_LIBOR_WIBOR_KURS!$C$2:$F$145,3,FALSE),I122))</f>
        <v>1.7213636363636358E-2</v>
      </c>
      <c r="J123" s="20">
        <f t="shared" si="29"/>
        <v>0.02</v>
      </c>
      <c r="K123" s="28">
        <f t="shared" si="24"/>
        <v>1403.9969446151222</v>
      </c>
      <c r="L123" s="21">
        <f t="shared" si="30"/>
        <v>1014.17</v>
      </c>
      <c r="M123" s="21">
        <f t="shared" si="31"/>
        <v>389.82694461512222</v>
      </c>
      <c r="N123" s="31">
        <f>IF(A123&gt;$C$3,"_",$C$2-SUM($M$26:M123))</f>
        <v>326640.77877433837</v>
      </c>
      <c r="P123" s="34">
        <f t="shared" si="32"/>
        <v>467.98124007467953</v>
      </c>
      <c r="Q123" s="34">
        <f t="shared" si="33"/>
        <v>936.01570454044258</v>
      </c>
      <c r="R123" s="34">
        <f t="shared" si="34"/>
        <v>1403.9969446151222</v>
      </c>
      <c r="T123" s="34">
        <f t="shared" si="35"/>
        <v>467.98124007467953</v>
      </c>
      <c r="U123" s="34">
        <f t="shared" si="36"/>
        <v>936.01570454044258</v>
      </c>
      <c r="V123" s="34">
        <f t="shared" si="37"/>
        <v>1403.9969446151222</v>
      </c>
      <c r="X123" s="34">
        <f t="shared" si="41"/>
        <v>869.8291458503229</v>
      </c>
      <c r="Y123" s="34">
        <f t="shared" si="42"/>
        <v>382.57402270046339</v>
      </c>
      <c r="Z123" s="34">
        <f t="shared" si="43"/>
        <v>1252.4031685507862</v>
      </c>
      <c r="AA123" s="34">
        <f t="shared" si="44"/>
        <v>280104.65512654255</v>
      </c>
      <c r="AB123" s="33">
        <f t="shared" si="38"/>
        <v>2.4543537747232644</v>
      </c>
      <c r="AC123" s="11">
        <f t="shared" si="39"/>
        <v>42248</v>
      </c>
    </row>
    <row r="124" spans="1:29">
      <c r="A124" s="17">
        <f t="shared" si="40"/>
        <v>99</v>
      </c>
      <c r="B124" s="19">
        <f t="shared" si="25"/>
        <v>42278</v>
      </c>
      <c r="C124" s="20">
        <f>IF(A124&gt;$C$3,"_",IFERROR(VLOOKUP(B124,BAZA_LIBOR_WIBOR_KURS!$C$2:$F$145,2,FALSE),C123))</f>
        <v>-7.28E-3</v>
      </c>
      <c r="D124" s="20">
        <f t="shared" si="26"/>
        <v>0.02</v>
      </c>
      <c r="E124" s="27">
        <f t="shared" si="27"/>
        <v>120.97316103812811</v>
      </c>
      <c r="F124" s="27">
        <f t="shared" si="28"/>
        <v>242.49869222495482</v>
      </c>
      <c r="G124" s="30">
        <f>IF(A124&gt;$C$3,"_",$C$8-SUM($F$26:F124))</f>
        <v>113883.12492865064</v>
      </c>
      <c r="H124" s="21">
        <f>IF(A124&gt;$C$3,"_",IFERROR(VLOOKUP(B124,BAZA_LIBOR_WIBOR_KURS!$C$2:$F$145,4,FALSE),H123))</f>
        <v>3.9055409090909099</v>
      </c>
      <c r="I124" s="20">
        <f>IF(A124&gt;$C$3,"_",IFERROR(VLOOKUP(B124,BAZA_LIBOR_WIBOR_KURS!$C$2:$F$145,3,FALSE),I123))</f>
        <v>1.7299999999999996E-2</v>
      </c>
      <c r="J124" s="20">
        <f t="shared" si="29"/>
        <v>0.02</v>
      </c>
      <c r="K124" s="28">
        <f t="shared" si="24"/>
        <v>1419.5541922220589</v>
      </c>
      <c r="L124" s="21">
        <f t="shared" si="30"/>
        <v>1015.31</v>
      </c>
      <c r="M124" s="21">
        <f t="shared" si="31"/>
        <v>404.24419222205893</v>
      </c>
      <c r="N124" s="31">
        <f>IF(A124&gt;$C$3,"_",$C$2-SUM($M$26:M124))</f>
        <v>326236.53458211635</v>
      </c>
      <c r="P124" s="34">
        <f t="shared" si="32"/>
        <v>472.46562933645191</v>
      </c>
      <c r="Q124" s="34">
        <f t="shared" si="33"/>
        <v>947.08856288560685</v>
      </c>
      <c r="R124" s="34">
        <f t="shared" si="34"/>
        <v>1419.5541922220586</v>
      </c>
      <c r="T124" s="34">
        <f t="shared" si="35"/>
        <v>472.46562933645191</v>
      </c>
      <c r="U124" s="34">
        <f t="shared" si="36"/>
        <v>947.08856288560685</v>
      </c>
      <c r="V124" s="34">
        <f t="shared" si="37"/>
        <v>1419.5541922220586</v>
      </c>
      <c r="X124" s="34">
        <f t="shared" si="41"/>
        <v>870.65863635166977</v>
      </c>
      <c r="Y124" s="34">
        <f t="shared" si="42"/>
        <v>383.13498838112918</v>
      </c>
      <c r="Z124" s="34">
        <f t="shared" si="43"/>
        <v>1253.7936247327989</v>
      </c>
      <c r="AA124" s="34">
        <f t="shared" si="44"/>
        <v>279721.52013816143</v>
      </c>
      <c r="AB124" s="33">
        <f t="shared" si="38"/>
        <v>2.456215706351673</v>
      </c>
      <c r="AC124" s="11">
        <f t="shared" si="39"/>
        <v>42278</v>
      </c>
    </row>
    <row r="125" spans="1:29">
      <c r="A125" s="17">
        <f t="shared" si="40"/>
        <v>100</v>
      </c>
      <c r="B125" s="19">
        <f t="shared" si="25"/>
        <v>42309</v>
      </c>
      <c r="C125" s="20">
        <f>IF(A125&gt;$C$3,"_",IFERROR(VLOOKUP(B125,BAZA_LIBOR_WIBOR_KURS!$C$2:$F$145,2,FALSE),C124))</f>
        <v>-7.3200000000000001E-3</v>
      </c>
      <c r="D125" s="20">
        <f t="shared" si="26"/>
        <v>0.02</v>
      </c>
      <c r="E125" s="27">
        <f t="shared" si="27"/>
        <v>120.33650200794084</v>
      </c>
      <c r="F125" s="27">
        <f t="shared" si="28"/>
        <v>242.91969406902459</v>
      </c>
      <c r="G125" s="30">
        <f>IF(A125&gt;$C$3,"_",$C$8-SUM($F$26:F125))</f>
        <v>113640.2052345816</v>
      </c>
      <c r="H125" s="21">
        <f>IF(A125&gt;$C$3,"_",IFERROR(VLOOKUP(B125,BAZA_LIBOR_WIBOR_KURS!$C$2:$F$145,4,FALSE),H124))</f>
        <v>3.9140000000000001</v>
      </c>
      <c r="I125" s="20">
        <f>IF(A125&gt;$C$3,"_",IFERROR(VLOOKUP(B125,BAZA_LIBOR_WIBOR_KURS!$C$2:$F$145,3,FALSE),I124))</f>
        <v>1.7299999999999999E-2</v>
      </c>
      <c r="J125" s="20">
        <f t="shared" si="29"/>
        <v>0.02</v>
      </c>
      <c r="K125" s="28">
        <f t="shared" si="24"/>
        <v>1421.7847514452426</v>
      </c>
      <c r="L125" s="21">
        <f t="shared" si="30"/>
        <v>1014.05</v>
      </c>
      <c r="M125" s="21">
        <f t="shared" si="31"/>
        <v>407.73475144524264</v>
      </c>
      <c r="N125" s="31">
        <f>IF(A125&gt;$C$3,"_",$C$2-SUM($M$26:M125))</f>
        <v>325828.79983067111</v>
      </c>
      <c r="P125" s="34">
        <f t="shared" si="32"/>
        <v>470.99706885908046</v>
      </c>
      <c r="Q125" s="34">
        <f t="shared" si="33"/>
        <v>950.7876825861623</v>
      </c>
      <c r="R125" s="34">
        <f t="shared" si="34"/>
        <v>1421.7847514452428</v>
      </c>
      <c r="T125" s="34">
        <f t="shared" si="35"/>
        <v>470.99706885908046</v>
      </c>
      <c r="U125" s="34">
        <f t="shared" si="36"/>
        <v>950.7876825861623</v>
      </c>
      <c r="V125" s="34">
        <f t="shared" si="37"/>
        <v>1421.7847514452428</v>
      </c>
      <c r="X125" s="34">
        <f t="shared" si="41"/>
        <v>869.46772509611844</v>
      </c>
      <c r="Y125" s="34">
        <f t="shared" si="42"/>
        <v>384.32589963668045</v>
      </c>
      <c r="Z125" s="34">
        <f t="shared" si="43"/>
        <v>1253.7936247327989</v>
      </c>
      <c r="AA125" s="34">
        <f t="shared" si="44"/>
        <v>279337.19423852477</v>
      </c>
      <c r="AB125" s="33">
        <f t="shared" si="38"/>
        <v>2.4580842111460766</v>
      </c>
      <c r="AC125" s="11">
        <f t="shared" si="39"/>
        <v>42309</v>
      </c>
    </row>
    <row r="126" spans="1:29">
      <c r="A126" s="17">
        <f t="shared" si="40"/>
        <v>101</v>
      </c>
      <c r="B126" s="19">
        <f t="shared" si="25"/>
        <v>42339</v>
      </c>
      <c r="C126" s="20">
        <f>IF(A126&gt;$C$3,"_",IFERROR(VLOOKUP(B126,BAZA_LIBOR_WIBOR_KURS!$C$2:$F$145,2,FALSE),C125))</f>
        <v>-7.3200000000000001E-3</v>
      </c>
      <c r="D126" s="20">
        <f t="shared" si="26"/>
        <v>0.02</v>
      </c>
      <c r="E126" s="27">
        <f t="shared" si="27"/>
        <v>120.07981686454123</v>
      </c>
      <c r="F126" s="27">
        <f t="shared" si="28"/>
        <v>243.17637921242419</v>
      </c>
      <c r="G126" s="30">
        <f>IF(A126&gt;$C$3,"_",$C$8-SUM($F$26:F126))</f>
        <v>113397.02885536919</v>
      </c>
      <c r="H126" s="21">
        <f>IF(A126&gt;$C$3,"_",IFERROR(VLOOKUP(B126,BAZA_LIBOR_WIBOR_KURS!$C$2:$F$145,4,FALSE),H125))</f>
        <v>3.9140000000000001</v>
      </c>
      <c r="I126" s="20">
        <f>IF(A126&gt;$C$3,"_",IFERROR(VLOOKUP(B126,BAZA_LIBOR_WIBOR_KURS!$C$2:$F$145,3,FALSE),I125))</f>
        <v>1.7299999999999999E-2</v>
      </c>
      <c r="J126" s="20">
        <f t="shared" si="29"/>
        <v>0.02</v>
      </c>
      <c r="K126" s="28">
        <f t="shared" si="24"/>
        <v>1421.7847514452426</v>
      </c>
      <c r="L126" s="21">
        <f t="shared" si="30"/>
        <v>1012.78</v>
      </c>
      <c r="M126" s="21">
        <f t="shared" si="31"/>
        <v>409.00475144524262</v>
      </c>
      <c r="N126" s="31">
        <f>IF(A126&gt;$C$3,"_",$C$2-SUM($M$26:M126))</f>
        <v>325419.79507922585</v>
      </c>
      <c r="P126" s="34">
        <f t="shared" si="32"/>
        <v>469.99240320781439</v>
      </c>
      <c r="Q126" s="34">
        <f t="shared" si="33"/>
        <v>951.79234823742831</v>
      </c>
      <c r="R126" s="34">
        <f t="shared" si="34"/>
        <v>1421.7847514452428</v>
      </c>
      <c r="T126" s="34">
        <f t="shared" si="35"/>
        <v>469.99240320781439</v>
      </c>
      <c r="U126" s="34">
        <f t="shared" si="36"/>
        <v>951.79234823742831</v>
      </c>
      <c r="V126" s="34">
        <f t="shared" si="37"/>
        <v>1421.7847514452428</v>
      </c>
      <c r="X126" s="34">
        <f t="shared" si="41"/>
        <v>868.27311209141442</v>
      </c>
      <c r="Y126" s="34">
        <f t="shared" si="42"/>
        <v>385.52051264138458</v>
      </c>
      <c r="Z126" s="34">
        <f t="shared" si="43"/>
        <v>1253.7936247327989</v>
      </c>
      <c r="AA126" s="34">
        <f t="shared" si="44"/>
        <v>278951.67372588336</v>
      </c>
      <c r="AB126" s="33">
        <f t="shared" si="38"/>
        <v>2.4599557549401823</v>
      </c>
      <c r="AC126" s="11">
        <f t="shared" si="39"/>
        <v>42339</v>
      </c>
    </row>
    <row r="127" spans="1:29">
      <c r="A127" s="17">
        <f t="shared" si="40"/>
        <v>102</v>
      </c>
      <c r="B127" s="19">
        <f t="shared" si="25"/>
        <v>42370</v>
      </c>
      <c r="C127" s="20">
        <f>IF(A127&gt;$C$3,"_",IFERROR(VLOOKUP(B127,BAZA_LIBOR_WIBOR_KURS!$C$2:$F$145,2,FALSE),C126))</f>
        <v>-7.3200000000000001E-3</v>
      </c>
      <c r="D127" s="20">
        <f t="shared" si="26"/>
        <v>0.02</v>
      </c>
      <c r="E127" s="27">
        <f t="shared" si="27"/>
        <v>119.82286049050677</v>
      </c>
      <c r="F127" s="27">
        <f t="shared" si="28"/>
        <v>243.43333558645867</v>
      </c>
      <c r="G127" s="30">
        <f>IF(A127&gt;$C$3,"_",$C$8-SUM($F$26:F127))</f>
        <v>113153.59551978273</v>
      </c>
      <c r="H127" s="21">
        <f>IF(A127&gt;$C$3,"_",IFERROR(VLOOKUP(B127,BAZA_LIBOR_WIBOR_KURS!$C$2:$F$145,4,FALSE),H126))</f>
        <v>3.9140000000000001</v>
      </c>
      <c r="I127" s="20">
        <f>IF(A127&gt;$C$3,"_",IFERROR(VLOOKUP(B127,BAZA_LIBOR_WIBOR_KURS!$C$2:$F$145,3,FALSE),I126))</f>
        <v>1.7299999999999999E-2</v>
      </c>
      <c r="J127" s="20">
        <f t="shared" si="29"/>
        <v>0.02</v>
      </c>
      <c r="K127" s="28">
        <f t="shared" si="24"/>
        <v>0</v>
      </c>
      <c r="L127" s="21">
        <f t="shared" si="30"/>
        <v>1011.51</v>
      </c>
      <c r="M127" s="21">
        <f t="shared" si="31"/>
        <v>-1011.51</v>
      </c>
      <c r="N127" s="31">
        <f>IF(A127&gt;$C$3,"_",$C$2-SUM($M$26:M127))</f>
        <v>326431.30507922586</v>
      </c>
      <c r="P127" s="34">
        <f t="shared" si="32"/>
        <v>468.98667595984352</v>
      </c>
      <c r="Q127" s="34">
        <f t="shared" si="33"/>
        <v>952.79807548539929</v>
      </c>
      <c r="R127" s="34">
        <f t="shared" si="34"/>
        <v>1421.7847514452428</v>
      </c>
      <c r="T127" s="34">
        <f t="shared" si="35"/>
        <v>343.86025013371528</v>
      </c>
      <c r="U127" s="34">
        <f t="shared" si="36"/>
        <v>698.58996290842344</v>
      </c>
      <c r="V127" s="34">
        <f t="shared" si="37"/>
        <v>1042.4502130421388</v>
      </c>
      <c r="X127" s="34">
        <f t="shared" si="41"/>
        <v>867.07478583128739</v>
      </c>
      <c r="Y127" s="34">
        <f t="shared" si="42"/>
        <v>386.7188389015115</v>
      </c>
      <c r="Z127" s="34">
        <f t="shared" si="43"/>
        <v>1253.7936247327989</v>
      </c>
      <c r="AA127" s="34">
        <f t="shared" si="44"/>
        <v>278564.95488698187</v>
      </c>
      <c r="AB127" s="33">
        <f t="shared" si="38"/>
        <v>2.4618303431487525</v>
      </c>
      <c r="AC127" s="11">
        <f t="shared" si="39"/>
        <v>42370</v>
      </c>
    </row>
    <row r="128" spans="1:29">
      <c r="A128" s="17">
        <f t="shared" si="40"/>
        <v>103</v>
      </c>
      <c r="B128" s="19">
        <f t="shared" si="25"/>
        <v>42401</v>
      </c>
      <c r="C128" s="20">
        <f>IF(A128&gt;$C$3,"_",IFERROR(VLOOKUP(B128,BAZA_LIBOR_WIBOR_KURS!$C$2:$F$145,2,FALSE),C127))</f>
        <v>-7.3200000000000001E-3</v>
      </c>
      <c r="D128" s="20">
        <f t="shared" si="26"/>
        <v>0.02</v>
      </c>
      <c r="E128" s="27">
        <f t="shared" si="27"/>
        <v>119.56563259923709</v>
      </c>
      <c r="F128" s="27">
        <f t="shared" si="28"/>
        <v>243.69056347772835</v>
      </c>
      <c r="G128" s="30">
        <f>IF(A128&gt;$C$3,"_",$C$8-SUM($F$26:F128))</f>
        <v>112909.90495630499</v>
      </c>
      <c r="H128" s="21">
        <f>IF(A128&gt;$C$3,"_",IFERROR(VLOOKUP(B128,BAZA_LIBOR_WIBOR_KURS!$C$2:$F$145,4,FALSE),H127))</f>
        <v>3.9140000000000001</v>
      </c>
      <c r="I128" s="20">
        <f>IF(A128&gt;$C$3,"_",IFERROR(VLOOKUP(B128,BAZA_LIBOR_WIBOR_KURS!$C$2:$F$145,3,FALSE),I127))</f>
        <v>1.7299999999999999E-2</v>
      </c>
      <c r="J128" s="20">
        <f t="shared" si="29"/>
        <v>0.02</v>
      </c>
      <c r="K128" s="28">
        <f t="shared" si="24"/>
        <v>0</v>
      </c>
      <c r="L128" s="21">
        <f t="shared" si="30"/>
        <v>1014.66</v>
      </c>
      <c r="M128" s="21">
        <f t="shared" si="31"/>
        <v>-1014.66</v>
      </c>
      <c r="N128" s="31">
        <f>IF(A128&gt;$C$3,"_",$C$2-SUM($M$26:M128))</f>
        <v>327445.96507922583</v>
      </c>
      <c r="P128" s="34">
        <f t="shared" si="32"/>
        <v>467.97988599341397</v>
      </c>
      <c r="Q128" s="34">
        <f t="shared" si="33"/>
        <v>953.80486545182873</v>
      </c>
      <c r="R128" s="34">
        <f t="shared" si="34"/>
        <v>1421.7847514452428</v>
      </c>
      <c r="T128" s="34">
        <f t="shared" si="35"/>
        <v>343.12207340624207</v>
      </c>
      <c r="U128" s="34">
        <f t="shared" si="36"/>
        <v>699.32813963589672</v>
      </c>
      <c r="V128" s="34">
        <f t="shared" si="37"/>
        <v>1042.4502130421388</v>
      </c>
      <c r="X128" s="34">
        <f t="shared" si="41"/>
        <v>865.87273477370195</v>
      </c>
      <c r="Y128" s="34">
        <f t="shared" si="42"/>
        <v>387.92088995909722</v>
      </c>
      <c r="Z128" s="34">
        <f t="shared" si="43"/>
        <v>1253.7936247327991</v>
      </c>
      <c r="AA128" s="34">
        <f t="shared" si="44"/>
        <v>278177.03399702278</v>
      </c>
      <c r="AB128" s="33">
        <f t="shared" si="38"/>
        <v>2.4637079811968183</v>
      </c>
      <c r="AC128" s="11">
        <f t="shared" si="39"/>
        <v>42401</v>
      </c>
    </row>
    <row r="129" spans="1:29">
      <c r="A129" s="17">
        <f t="shared" si="40"/>
        <v>104</v>
      </c>
      <c r="B129" s="19">
        <f t="shared" si="25"/>
        <v>42430</v>
      </c>
      <c r="C129" s="20">
        <f>IF(A129&gt;$C$3,"_",IFERROR(VLOOKUP(B129,BAZA_LIBOR_WIBOR_KURS!$C$2:$F$145,2,FALSE),C128))</f>
        <v>-7.3200000000000001E-3</v>
      </c>
      <c r="D129" s="20">
        <f t="shared" si="26"/>
        <v>0.02</v>
      </c>
      <c r="E129" s="27">
        <f t="shared" si="27"/>
        <v>119.30813290382895</v>
      </c>
      <c r="F129" s="27">
        <f t="shared" si="28"/>
        <v>243.94806317313643</v>
      </c>
      <c r="G129" s="30">
        <f>IF(A129&gt;$C$3,"_",$C$8-SUM($F$26:F129))</f>
        <v>112665.95689313186</v>
      </c>
      <c r="H129" s="21">
        <f>IF(A129&gt;$C$3,"_",IFERROR(VLOOKUP(B129,BAZA_LIBOR_WIBOR_KURS!$C$2:$F$145,4,FALSE),H128))</f>
        <v>3.9140000000000001</v>
      </c>
      <c r="I129" s="20">
        <f>IF(A129&gt;$C$3,"_",IFERROR(VLOOKUP(B129,BAZA_LIBOR_WIBOR_KURS!$C$2:$F$145,3,FALSE),I128))</f>
        <v>1.7299999999999999E-2</v>
      </c>
      <c r="J129" s="20">
        <f t="shared" si="29"/>
        <v>0.02</v>
      </c>
      <c r="K129" s="28">
        <f t="shared" si="24"/>
        <v>0</v>
      </c>
      <c r="L129" s="21">
        <f t="shared" si="30"/>
        <v>1017.81</v>
      </c>
      <c r="M129" s="21">
        <f t="shared" si="31"/>
        <v>-1017.81</v>
      </c>
      <c r="N129" s="31">
        <f>IF(A129&gt;$C$3,"_",$C$2-SUM($M$26:M129))</f>
        <v>328463.77507922583</v>
      </c>
      <c r="P129" s="34">
        <f t="shared" si="32"/>
        <v>466.9720321855865</v>
      </c>
      <c r="Q129" s="34">
        <f t="shared" si="33"/>
        <v>954.81271925965598</v>
      </c>
      <c r="R129" s="34">
        <f t="shared" si="34"/>
        <v>1421.7847514452424</v>
      </c>
      <c r="T129" s="34">
        <f t="shared" si="35"/>
        <v>342.3831166720268</v>
      </c>
      <c r="U129" s="34">
        <f t="shared" si="36"/>
        <v>700.06709637011181</v>
      </c>
      <c r="V129" s="34">
        <f t="shared" si="37"/>
        <v>1042.4502130421386</v>
      </c>
      <c r="X129" s="34">
        <f t="shared" si="41"/>
        <v>864.66694734074576</v>
      </c>
      <c r="Y129" s="34">
        <f t="shared" si="42"/>
        <v>389.12667739205324</v>
      </c>
      <c r="Z129" s="34">
        <f t="shared" si="43"/>
        <v>1253.7936247327989</v>
      </c>
      <c r="AA129" s="34">
        <f t="shared" si="44"/>
        <v>277787.90731963073</v>
      </c>
      <c r="AB129" s="33">
        <f t="shared" si="38"/>
        <v>2.4655886745197009</v>
      </c>
      <c r="AC129" s="11">
        <f t="shared" si="39"/>
        <v>42430</v>
      </c>
    </row>
    <row r="130" spans="1:29">
      <c r="A130" s="17">
        <f t="shared" si="40"/>
        <v>105</v>
      </c>
      <c r="B130" s="19">
        <f t="shared" si="25"/>
        <v>42461</v>
      </c>
      <c r="C130" s="20">
        <f>IF(A130&gt;$C$3,"_",IFERROR(VLOOKUP(B130,BAZA_LIBOR_WIBOR_KURS!$C$2:$F$145,2,FALSE),C129))</f>
        <v>-7.3200000000000001E-3</v>
      </c>
      <c r="D130" s="20">
        <f t="shared" si="26"/>
        <v>0.02</v>
      </c>
      <c r="E130" s="27">
        <f t="shared" si="27"/>
        <v>119.05036111707602</v>
      </c>
      <c r="F130" s="27">
        <f t="shared" si="28"/>
        <v>244.20583495988944</v>
      </c>
      <c r="G130" s="30">
        <f>IF(A130&gt;$C$3,"_",$C$8-SUM($F$26:F130))</f>
        <v>112421.75105817197</v>
      </c>
      <c r="H130" s="21">
        <f>IF(A130&gt;$C$3,"_",IFERROR(VLOOKUP(B130,BAZA_LIBOR_WIBOR_KURS!$C$2:$F$145,4,FALSE),H129))</f>
        <v>3.9140000000000001</v>
      </c>
      <c r="I130" s="20">
        <f>IF(A130&gt;$C$3,"_",IFERROR(VLOOKUP(B130,BAZA_LIBOR_WIBOR_KURS!$C$2:$F$145,3,FALSE),I129))</f>
        <v>1.7299999999999999E-2</v>
      </c>
      <c r="J130" s="20">
        <f t="shared" si="29"/>
        <v>0.02</v>
      </c>
      <c r="K130" s="28">
        <f t="shared" si="24"/>
        <v>0</v>
      </c>
      <c r="L130" s="21">
        <f t="shared" si="30"/>
        <v>1020.97</v>
      </c>
      <c r="M130" s="21">
        <f t="shared" si="31"/>
        <v>-1020.97</v>
      </c>
      <c r="N130" s="31">
        <f>IF(A130&gt;$C$3,"_",$C$2-SUM($M$26:M130))</f>
        <v>329484.74507922586</v>
      </c>
      <c r="P130" s="34">
        <f t="shared" si="32"/>
        <v>465.96311341223554</v>
      </c>
      <c r="Q130" s="34">
        <f t="shared" si="33"/>
        <v>955.82163803300728</v>
      </c>
      <c r="R130" s="34">
        <f t="shared" si="34"/>
        <v>1421.7847514452428</v>
      </c>
      <c r="T130" s="34">
        <f t="shared" si="35"/>
        <v>341.64337910686243</v>
      </c>
      <c r="U130" s="34">
        <f t="shared" si="36"/>
        <v>700.80683393527647</v>
      </c>
      <c r="V130" s="34">
        <f t="shared" si="37"/>
        <v>1042.4502130421388</v>
      </c>
      <c r="X130" s="34">
        <f t="shared" si="41"/>
        <v>863.4574119185188</v>
      </c>
      <c r="Y130" s="34">
        <f t="shared" si="42"/>
        <v>390.33621281428032</v>
      </c>
      <c r="Z130" s="34">
        <f t="shared" si="43"/>
        <v>1253.7936247327991</v>
      </c>
      <c r="AA130" s="34">
        <f t="shared" si="44"/>
        <v>277397.57110681647</v>
      </c>
      <c r="AB130" s="33">
        <f t="shared" si="38"/>
        <v>2.4674724285630343</v>
      </c>
      <c r="AC130" s="11">
        <f t="shared" si="39"/>
        <v>42461</v>
      </c>
    </row>
    <row r="131" spans="1:29">
      <c r="A131" s="17">
        <f t="shared" si="40"/>
        <v>106</v>
      </c>
      <c r="B131" s="19">
        <f t="shared" si="25"/>
        <v>42491</v>
      </c>
      <c r="C131" s="20">
        <f>IF(A131&gt;$C$3,"_",IFERROR(VLOOKUP(B131,BAZA_LIBOR_WIBOR_KURS!$C$2:$F$145,2,FALSE),C130))</f>
        <v>-7.3200000000000001E-3</v>
      </c>
      <c r="D131" s="20">
        <f t="shared" si="26"/>
        <v>0.02</v>
      </c>
      <c r="E131" s="27">
        <f t="shared" si="27"/>
        <v>118.79231695146838</v>
      </c>
      <c r="F131" s="27">
        <f t="shared" si="28"/>
        <v>244.46387912549707</v>
      </c>
      <c r="G131" s="30">
        <f>IF(A131&gt;$C$3,"_",$C$8-SUM($F$26:F131))</f>
        <v>112177.28717904649</v>
      </c>
      <c r="H131" s="21">
        <f>IF(A131&gt;$C$3,"_",IFERROR(VLOOKUP(B131,BAZA_LIBOR_WIBOR_KURS!$C$2:$F$145,4,FALSE),H130))</f>
        <v>3.9140000000000001</v>
      </c>
      <c r="I131" s="20">
        <f>IF(A131&gt;$C$3,"_",IFERROR(VLOOKUP(B131,BAZA_LIBOR_WIBOR_KURS!$C$2:$F$145,3,FALSE),I130))</f>
        <v>1.7299999999999999E-2</v>
      </c>
      <c r="J131" s="20">
        <f t="shared" si="29"/>
        <v>0.02</v>
      </c>
      <c r="K131" s="28">
        <f t="shared" si="24"/>
        <v>0</v>
      </c>
      <c r="L131" s="21">
        <f t="shared" si="30"/>
        <v>1024.1500000000001</v>
      </c>
      <c r="M131" s="21">
        <f t="shared" si="31"/>
        <v>-1024.1500000000001</v>
      </c>
      <c r="N131" s="31">
        <f>IF(A131&gt;$C$3,"_",$C$2-SUM($M$26:M131))</f>
        <v>330508.89507922583</v>
      </c>
      <c r="P131" s="34">
        <f t="shared" si="32"/>
        <v>464.95312854804723</v>
      </c>
      <c r="Q131" s="34">
        <f t="shared" si="33"/>
        <v>956.83162289719553</v>
      </c>
      <c r="R131" s="34">
        <f t="shared" si="34"/>
        <v>1421.7847514452428</v>
      </c>
      <c r="T131" s="34">
        <f t="shared" si="35"/>
        <v>340.90285988567075</v>
      </c>
      <c r="U131" s="34">
        <f t="shared" si="36"/>
        <v>701.54735315646803</v>
      </c>
      <c r="V131" s="34">
        <f t="shared" si="37"/>
        <v>1042.4502130421388</v>
      </c>
      <c r="X131" s="34">
        <f t="shared" si="41"/>
        <v>862.24411685702114</v>
      </c>
      <c r="Y131" s="34">
        <f t="shared" si="42"/>
        <v>391.54950787577798</v>
      </c>
      <c r="Z131" s="34">
        <f t="shared" si="43"/>
        <v>1253.7936247327991</v>
      </c>
      <c r="AA131" s="34">
        <f t="shared" si="44"/>
        <v>277006.02159894072</v>
      </c>
      <c r="AB131" s="33">
        <f t="shared" si="38"/>
        <v>2.4693592487827827</v>
      </c>
      <c r="AC131" s="11">
        <f t="shared" si="39"/>
        <v>42491</v>
      </c>
    </row>
    <row r="132" spans="1:29">
      <c r="A132" s="17">
        <f t="shared" si="40"/>
        <v>107</v>
      </c>
      <c r="B132" s="19">
        <f t="shared" si="25"/>
        <v>42522</v>
      </c>
      <c r="C132" s="20">
        <f>IF(A132&gt;$C$3,"_",IFERROR(VLOOKUP(B132,BAZA_LIBOR_WIBOR_KURS!$C$2:$F$145,2,FALSE),C131))</f>
        <v>-7.3200000000000001E-3</v>
      </c>
      <c r="D132" s="20">
        <f t="shared" si="26"/>
        <v>0.02</v>
      </c>
      <c r="E132" s="27">
        <f t="shared" si="27"/>
        <v>118.53400011919244</v>
      </c>
      <c r="F132" s="27">
        <f t="shared" si="28"/>
        <v>244.72219595777298</v>
      </c>
      <c r="G132" s="30">
        <f>IF(A132&gt;$C$3,"_",$C$8-SUM($F$26:F132))</f>
        <v>111932.5649830887</v>
      </c>
      <c r="H132" s="21">
        <f>IF(A132&gt;$C$3,"_",IFERROR(VLOOKUP(B132,BAZA_LIBOR_WIBOR_KURS!$C$2:$F$145,4,FALSE),H131))</f>
        <v>3.9140000000000001</v>
      </c>
      <c r="I132" s="20">
        <f>IF(A132&gt;$C$3,"_",IFERROR(VLOOKUP(B132,BAZA_LIBOR_WIBOR_KURS!$C$2:$F$145,3,FALSE),I131))</f>
        <v>1.7299999999999999E-2</v>
      </c>
      <c r="J132" s="20">
        <f t="shared" si="29"/>
        <v>0.02</v>
      </c>
      <c r="K132" s="28">
        <f t="shared" si="24"/>
        <v>0</v>
      </c>
      <c r="L132" s="21">
        <f t="shared" si="30"/>
        <v>1027.33</v>
      </c>
      <c r="M132" s="21">
        <f t="shared" si="31"/>
        <v>-1027.33</v>
      </c>
      <c r="N132" s="31">
        <f>IF(A132&gt;$C$3,"_",$C$2-SUM($M$26:M132))</f>
        <v>331536.22507922584</v>
      </c>
      <c r="P132" s="34">
        <f t="shared" si="32"/>
        <v>463.94207646651921</v>
      </c>
      <c r="Q132" s="34">
        <f t="shared" si="33"/>
        <v>957.84267497872349</v>
      </c>
      <c r="R132" s="34">
        <f t="shared" si="34"/>
        <v>1421.7847514452428</v>
      </c>
      <c r="T132" s="34">
        <f t="shared" si="35"/>
        <v>340.16155818250206</v>
      </c>
      <c r="U132" s="34">
        <f t="shared" si="36"/>
        <v>702.28865485963661</v>
      </c>
      <c r="V132" s="34">
        <f t="shared" si="37"/>
        <v>1042.4502130421388</v>
      </c>
      <c r="X132" s="34">
        <f t="shared" si="41"/>
        <v>861.02705047004065</v>
      </c>
      <c r="Y132" s="34">
        <f t="shared" si="42"/>
        <v>392.76657426275858</v>
      </c>
      <c r="Z132" s="34">
        <f t="shared" si="43"/>
        <v>1253.7936247327993</v>
      </c>
      <c r="AA132" s="34">
        <f t="shared" si="44"/>
        <v>276613.25502467796</v>
      </c>
      <c r="AB132" s="33">
        <f t="shared" si="38"/>
        <v>2.4712491406452628</v>
      </c>
      <c r="AC132" s="11">
        <f t="shared" si="39"/>
        <v>42522</v>
      </c>
    </row>
    <row r="133" spans="1:29">
      <c r="A133" s="17">
        <f t="shared" si="40"/>
        <v>108</v>
      </c>
      <c r="B133" s="19">
        <f t="shared" si="25"/>
        <v>42552</v>
      </c>
      <c r="C133" s="20">
        <f>IF(A133&gt;$C$3,"_",IFERROR(VLOOKUP(B133,BAZA_LIBOR_WIBOR_KURS!$C$2:$F$145,2,FALSE),C132))</f>
        <v>-7.3200000000000001E-3</v>
      </c>
      <c r="D133" s="20">
        <f t="shared" si="26"/>
        <v>0.02</v>
      </c>
      <c r="E133" s="27">
        <f t="shared" si="27"/>
        <v>118.27541033213039</v>
      </c>
      <c r="F133" s="27">
        <f t="shared" si="28"/>
        <v>244.98078574483498</v>
      </c>
      <c r="G133" s="30">
        <f>IF(A133&gt;$C$3,"_",$C$8-SUM($F$26:F133))</f>
        <v>111687.58419734387</v>
      </c>
      <c r="H133" s="21">
        <f>IF(A133&gt;$C$3,"_",IFERROR(VLOOKUP(B133,BAZA_LIBOR_WIBOR_KURS!$C$2:$F$145,4,FALSE),H132))</f>
        <v>3.9140000000000001</v>
      </c>
      <c r="I133" s="20">
        <f>IF(A133&gt;$C$3,"_",IFERROR(VLOOKUP(B133,BAZA_LIBOR_WIBOR_KURS!$C$2:$F$145,3,FALSE),I132))</f>
        <v>1.7299999999999999E-2</v>
      </c>
      <c r="J133" s="20">
        <f t="shared" si="29"/>
        <v>0.02</v>
      </c>
      <c r="K133" s="28">
        <f t="shared" si="24"/>
        <v>0</v>
      </c>
      <c r="L133" s="21">
        <f t="shared" si="30"/>
        <v>1030.53</v>
      </c>
      <c r="M133" s="21">
        <f t="shared" si="31"/>
        <v>-1030.53</v>
      </c>
      <c r="N133" s="31">
        <f>IF(A133&gt;$C$3,"_",$C$2-SUM($M$26:M133))</f>
        <v>332566.75507922587</v>
      </c>
      <c r="P133" s="34">
        <f t="shared" si="32"/>
        <v>462.92995603995837</v>
      </c>
      <c r="Q133" s="34">
        <f t="shared" si="33"/>
        <v>958.85479540528411</v>
      </c>
      <c r="R133" s="34">
        <f t="shared" si="34"/>
        <v>1421.7847514452424</v>
      </c>
      <c r="T133" s="34">
        <f t="shared" si="35"/>
        <v>339.41947317053371</v>
      </c>
      <c r="U133" s="34">
        <f t="shared" si="36"/>
        <v>703.03073987160485</v>
      </c>
      <c r="V133" s="34">
        <f t="shared" si="37"/>
        <v>1042.4502130421386</v>
      </c>
      <c r="X133" s="34">
        <f t="shared" si="41"/>
        <v>859.80620103504066</v>
      </c>
      <c r="Y133" s="34">
        <f t="shared" si="42"/>
        <v>393.98742369775874</v>
      </c>
      <c r="Z133" s="34">
        <f t="shared" si="43"/>
        <v>1253.7936247327993</v>
      </c>
      <c r="AA133" s="34">
        <f t="shared" si="44"/>
        <v>276219.26760098018</v>
      </c>
      <c r="AB133" s="33">
        <f t="shared" si="38"/>
        <v>2.4731421096271609</v>
      </c>
      <c r="AC133" s="11">
        <f t="shared" si="39"/>
        <v>42552</v>
      </c>
    </row>
    <row r="134" spans="1:29">
      <c r="A134" s="17">
        <f t="shared" si="40"/>
        <v>109</v>
      </c>
      <c r="B134" s="19">
        <f t="shared" si="25"/>
        <v>42583</v>
      </c>
      <c r="C134" s="20">
        <f>IF(A134&gt;$C$3,"_",IFERROR(VLOOKUP(B134,BAZA_LIBOR_WIBOR_KURS!$C$2:$F$145,2,FALSE),C133))</f>
        <v>-7.3200000000000001E-3</v>
      </c>
      <c r="D134" s="20">
        <f t="shared" si="26"/>
        <v>0.02</v>
      </c>
      <c r="E134" s="27">
        <f t="shared" si="27"/>
        <v>118.01654730186002</v>
      </c>
      <c r="F134" s="27">
        <f t="shared" si="28"/>
        <v>245.23964877510542</v>
      </c>
      <c r="G134" s="30">
        <f>IF(A134&gt;$C$3,"_",$C$8-SUM($F$26:F134))</f>
        <v>111442.34454856877</v>
      </c>
      <c r="H134" s="21">
        <f>IF(A134&gt;$C$3,"_",IFERROR(VLOOKUP(B134,BAZA_LIBOR_WIBOR_KURS!$C$2:$F$145,4,FALSE),H133))</f>
        <v>3.9140000000000001</v>
      </c>
      <c r="I134" s="20">
        <f>IF(A134&gt;$C$3,"_",IFERROR(VLOOKUP(B134,BAZA_LIBOR_WIBOR_KURS!$C$2:$F$145,3,FALSE),I133))</f>
        <v>1.7299999999999999E-2</v>
      </c>
      <c r="J134" s="20">
        <f t="shared" si="29"/>
        <v>0.02</v>
      </c>
      <c r="K134" s="28">
        <f t="shared" si="24"/>
        <v>0</v>
      </c>
      <c r="L134" s="21">
        <f t="shared" si="30"/>
        <v>1033.73</v>
      </c>
      <c r="M134" s="21">
        <f t="shared" si="31"/>
        <v>-1033.73</v>
      </c>
      <c r="N134" s="31">
        <f>IF(A134&gt;$C$3,"_",$C$2-SUM($M$26:M134))</f>
        <v>333600.48507922585</v>
      </c>
      <c r="P134" s="34">
        <f t="shared" si="32"/>
        <v>461.9167661394801</v>
      </c>
      <c r="Q134" s="34">
        <f t="shared" si="33"/>
        <v>959.86798530576266</v>
      </c>
      <c r="R134" s="34">
        <f t="shared" si="34"/>
        <v>1421.7847514452428</v>
      </c>
      <c r="T134" s="34">
        <f t="shared" si="35"/>
        <v>338.6766040220694</v>
      </c>
      <c r="U134" s="34">
        <f t="shared" si="36"/>
        <v>703.77360902006933</v>
      </c>
      <c r="V134" s="34">
        <f t="shared" si="37"/>
        <v>1042.4502130421388</v>
      </c>
      <c r="X134" s="34">
        <f t="shared" si="41"/>
        <v>858.58155679304673</v>
      </c>
      <c r="Y134" s="34">
        <f t="shared" si="42"/>
        <v>395.21206793975261</v>
      </c>
      <c r="Z134" s="34">
        <f t="shared" si="43"/>
        <v>1253.7936247327993</v>
      </c>
      <c r="AA134" s="34">
        <f t="shared" si="44"/>
        <v>275824.05553304043</v>
      </c>
      <c r="AB134" s="33">
        <f t="shared" si="38"/>
        <v>2.4750381612155592</v>
      </c>
      <c r="AC134" s="11">
        <f t="shared" si="39"/>
        <v>42583</v>
      </c>
    </row>
    <row r="135" spans="1:29">
      <c r="A135" s="17">
        <f t="shared" si="40"/>
        <v>110</v>
      </c>
      <c r="B135" s="19">
        <f t="shared" si="25"/>
        <v>42614</v>
      </c>
      <c r="C135" s="20">
        <f>IF(A135&gt;$C$3,"_",IFERROR(VLOOKUP(B135,BAZA_LIBOR_WIBOR_KURS!$C$2:$F$145,2,FALSE),C134))</f>
        <v>-7.3200000000000001E-3</v>
      </c>
      <c r="D135" s="20">
        <f t="shared" si="26"/>
        <v>0.02</v>
      </c>
      <c r="E135" s="27">
        <f t="shared" si="27"/>
        <v>117.75741073965433</v>
      </c>
      <c r="F135" s="27">
        <f t="shared" si="28"/>
        <v>245.49878533731112</v>
      </c>
      <c r="G135" s="30">
        <f>IF(A135&gt;$C$3,"_",$C$8-SUM($F$26:F135))</f>
        <v>111196.84576323145</v>
      </c>
      <c r="H135" s="21">
        <f>IF(A135&gt;$C$3,"_",IFERROR(VLOOKUP(B135,BAZA_LIBOR_WIBOR_KURS!$C$2:$F$145,4,FALSE),H134))</f>
        <v>3.9140000000000001</v>
      </c>
      <c r="I135" s="20">
        <f>IF(A135&gt;$C$3,"_",IFERROR(VLOOKUP(B135,BAZA_LIBOR_WIBOR_KURS!$C$2:$F$145,3,FALSE),I134))</f>
        <v>1.7299999999999999E-2</v>
      </c>
      <c r="J135" s="20">
        <f t="shared" si="29"/>
        <v>0.02</v>
      </c>
      <c r="K135" s="28">
        <f t="shared" si="24"/>
        <v>0</v>
      </c>
      <c r="L135" s="21">
        <f t="shared" si="30"/>
        <v>1036.94</v>
      </c>
      <c r="M135" s="21">
        <f t="shared" si="31"/>
        <v>-1036.94</v>
      </c>
      <c r="N135" s="31">
        <f>IF(A135&gt;$C$3,"_",$C$2-SUM($M$26:M135))</f>
        <v>334637.42507922585</v>
      </c>
      <c r="P135" s="34">
        <f t="shared" si="32"/>
        <v>460.90250563500706</v>
      </c>
      <c r="Q135" s="34">
        <f t="shared" si="33"/>
        <v>960.88224581023576</v>
      </c>
      <c r="R135" s="34">
        <f t="shared" si="34"/>
        <v>1421.7847514452428</v>
      </c>
      <c r="T135" s="34">
        <f t="shared" si="35"/>
        <v>337.93294990853821</v>
      </c>
      <c r="U135" s="34">
        <f t="shared" si="36"/>
        <v>704.51726313360064</v>
      </c>
      <c r="V135" s="34">
        <f t="shared" si="37"/>
        <v>1042.4502130421388</v>
      </c>
      <c r="X135" s="34">
        <f t="shared" si="41"/>
        <v>857.35310594853399</v>
      </c>
      <c r="Y135" s="34">
        <f t="shared" si="42"/>
        <v>396.44051878426535</v>
      </c>
      <c r="Z135" s="34">
        <f t="shared" si="43"/>
        <v>1253.7936247327993</v>
      </c>
      <c r="AA135" s="34">
        <f t="shared" si="44"/>
        <v>275427.61501425615</v>
      </c>
      <c r="AB135" s="33">
        <f t="shared" si="38"/>
        <v>2.4769373009079501</v>
      </c>
      <c r="AC135" s="11">
        <f t="shared" si="39"/>
        <v>42614</v>
      </c>
    </row>
    <row r="136" spans="1:29">
      <c r="A136" s="17">
        <f t="shared" si="40"/>
        <v>111</v>
      </c>
      <c r="B136" s="19">
        <f t="shared" si="25"/>
        <v>42644</v>
      </c>
      <c r="C136" s="20">
        <f>IF(A136&gt;$C$3,"_",IFERROR(VLOOKUP(B136,BAZA_LIBOR_WIBOR_KURS!$C$2:$F$145,2,FALSE),C135))</f>
        <v>-7.3200000000000001E-3</v>
      </c>
      <c r="D136" s="20">
        <f t="shared" si="26"/>
        <v>0.02</v>
      </c>
      <c r="E136" s="27">
        <f t="shared" si="27"/>
        <v>117.49800035648124</v>
      </c>
      <c r="F136" s="27">
        <f t="shared" si="28"/>
        <v>245.75819572048417</v>
      </c>
      <c r="G136" s="30">
        <f>IF(A136&gt;$C$3,"_",$C$8-SUM($F$26:F136))</f>
        <v>110951.08756751097</v>
      </c>
      <c r="H136" s="21">
        <f>IF(A136&gt;$C$3,"_",IFERROR(VLOOKUP(B136,BAZA_LIBOR_WIBOR_KURS!$C$2:$F$145,4,FALSE),H135))</f>
        <v>3.9140000000000001</v>
      </c>
      <c r="I136" s="20">
        <f>IF(A136&gt;$C$3,"_",IFERROR(VLOOKUP(B136,BAZA_LIBOR_WIBOR_KURS!$C$2:$F$145,3,FALSE),I135))</f>
        <v>1.7299999999999999E-2</v>
      </c>
      <c r="J136" s="20">
        <f t="shared" si="29"/>
        <v>0.02</v>
      </c>
      <c r="K136" s="28">
        <f t="shared" si="24"/>
        <v>0</v>
      </c>
      <c r="L136" s="21">
        <f t="shared" si="30"/>
        <v>1040.1600000000001</v>
      </c>
      <c r="M136" s="21">
        <f t="shared" si="31"/>
        <v>-1040.1600000000001</v>
      </c>
      <c r="N136" s="31">
        <f>IF(A136&gt;$C$3,"_",$C$2-SUM($M$26:M136))</f>
        <v>335677.58507922583</v>
      </c>
      <c r="P136" s="34">
        <f t="shared" si="32"/>
        <v>459.88717339526761</v>
      </c>
      <c r="Q136" s="34">
        <f t="shared" si="33"/>
        <v>961.8975780499751</v>
      </c>
      <c r="R136" s="34">
        <f t="shared" si="34"/>
        <v>1421.7847514452428</v>
      </c>
      <c r="T136" s="34">
        <f t="shared" si="35"/>
        <v>337.18851000049369</v>
      </c>
      <c r="U136" s="34">
        <f t="shared" si="36"/>
        <v>705.26170304164498</v>
      </c>
      <c r="V136" s="34">
        <f t="shared" si="37"/>
        <v>1042.4502130421388</v>
      </c>
      <c r="X136" s="34">
        <f t="shared" si="41"/>
        <v>856.12083666931278</v>
      </c>
      <c r="Y136" s="34">
        <f t="shared" si="42"/>
        <v>397.67278806348622</v>
      </c>
      <c r="Z136" s="34">
        <f t="shared" si="43"/>
        <v>1253.7936247327989</v>
      </c>
      <c r="AA136" s="34">
        <f t="shared" si="44"/>
        <v>275029.94222619268</v>
      </c>
      <c r="AB136" s="33">
        <f t="shared" si="38"/>
        <v>2.4788395342122609</v>
      </c>
      <c r="AC136" s="11">
        <f t="shared" si="39"/>
        <v>42644</v>
      </c>
    </row>
    <row r="137" spans="1:29">
      <c r="A137" s="17">
        <f t="shared" si="40"/>
        <v>112</v>
      </c>
      <c r="B137" s="19">
        <f t="shared" si="25"/>
        <v>42675</v>
      </c>
      <c r="C137" s="20">
        <f>IF(A137&gt;$C$3,"_",IFERROR(VLOOKUP(B137,BAZA_LIBOR_WIBOR_KURS!$C$2:$F$145,2,FALSE),C136))</f>
        <v>-7.3200000000000001E-3</v>
      </c>
      <c r="D137" s="20">
        <f t="shared" si="26"/>
        <v>0.02</v>
      </c>
      <c r="E137" s="27">
        <f t="shared" si="27"/>
        <v>117.23831586300327</v>
      </c>
      <c r="F137" s="27">
        <f t="shared" si="28"/>
        <v>246.01788021396217</v>
      </c>
      <c r="G137" s="30">
        <f>IF(A137&gt;$C$3,"_",$C$8-SUM($F$26:F137))</f>
        <v>110705.069687297</v>
      </c>
      <c r="H137" s="21">
        <f>IF(A137&gt;$C$3,"_",IFERROR(VLOOKUP(B137,BAZA_LIBOR_WIBOR_KURS!$C$2:$F$145,4,FALSE),H136))</f>
        <v>3.9140000000000001</v>
      </c>
      <c r="I137" s="20">
        <f>IF(A137&gt;$C$3,"_",IFERROR(VLOOKUP(B137,BAZA_LIBOR_WIBOR_KURS!$C$2:$F$145,3,FALSE),I136))</f>
        <v>1.7299999999999999E-2</v>
      </c>
      <c r="J137" s="20">
        <f t="shared" si="29"/>
        <v>0.02</v>
      </c>
      <c r="K137" s="28">
        <f t="shared" si="24"/>
        <v>0</v>
      </c>
      <c r="L137" s="21">
        <f t="shared" si="30"/>
        <v>1043.4000000000001</v>
      </c>
      <c r="M137" s="21">
        <f t="shared" si="31"/>
        <v>-1043.4000000000001</v>
      </c>
      <c r="N137" s="31">
        <f>IF(A137&gt;$C$3,"_",$C$2-SUM($M$26:M137))</f>
        <v>336720.98507922585</v>
      </c>
      <c r="P137" s="34">
        <f t="shared" si="32"/>
        <v>458.87076828779482</v>
      </c>
      <c r="Q137" s="34">
        <f t="shared" si="33"/>
        <v>962.913983157448</v>
      </c>
      <c r="R137" s="34">
        <f t="shared" si="34"/>
        <v>1421.7847514452428</v>
      </c>
      <c r="T137" s="34">
        <f t="shared" si="35"/>
        <v>336.44328346761307</v>
      </c>
      <c r="U137" s="34">
        <f t="shared" si="36"/>
        <v>706.00692957452566</v>
      </c>
      <c r="V137" s="34">
        <f t="shared" si="37"/>
        <v>1042.4502130421388</v>
      </c>
      <c r="X137" s="34">
        <f t="shared" si="41"/>
        <v>854.8847370864155</v>
      </c>
      <c r="Y137" s="34">
        <f t="shared" si="42"/>
        <v>398.90888764638373</v>
      </c>
      <c r="Z137" s="34">
        <f t="shared" si="43"/>
        <v>1253.7936247327993</v>
      </c>
      <c r="AA137" s="34">
        <f t="shared" si="44"/>
        <v>274631.03333854629</v>
      </c>
      <c r="AB137" s="33">
        <f t="shared" si="38"/>
        <v>2.4807448666468721</v>
      </c>
      <c r="AC137" s="11">
        <f t="shared" si="39"/>
        <v>42675</v>
      </c>
    </row>
    <row r="138" spans="1:29">
      <c r="A138" s="17">
        <f t="shared" si="40"/>
        <v>113</v>
      </c>
      <c r="B138" s="19">
        <f t="shared" si="25"/>
        <v>42705</v>
      </c>
      <c r="C138" s="20">
        <f>IF(A138&gt;$C$3,"_",IFERROR(VLOOKUP(B138,BAZA_LIBOR_WIBOR_KURS!$C$2:$F$145,2,FALSE),C137))</f>
        <v>-7.3200000000000001E-3</v>
      </c>
      <c r="D138" s="20">
        <f t="shared" si="26"/>
        <v>0.02</v>
      </c>
      <c r="E138" s="27">
        <f t="shared" si="27"/>
        <v>116.97835696957716</v>
      </c>
      <c r="F138" s="27">
        <f t="shared" si="28"/>
        <v>246.27783910738822</v>
      </c>
      <c r="G138" s="30">
        <f>IF(A138&gt;$C$3,"_",$C$8-SUM($F$26:F138))</f>
        <v>110458.79184818962</v>
      </c>
      <c r="H138" s="21">
        <f>IF(A138&gt;$C$3,"_",IFERROR(VLOOKUP(B138,BAZA_LIBOR_WIBOR_KURS!$C$2:$F$145,4,FALSE),H137))</f>
        <v>3.9140000000000001</v>
      </c>
      <c r="I138" s="20">
        <f>IF(A138&gt;$C$3,"_",IFERROR(VLOOKUP(B138,BAZA_LIBOR_WIBOR_KURS!$C$2:$F$145,3,FALSE),I137))</f>
        <v>1.7299999999999999E-2</v>
      </c>
      <c r="J138" s="20">
        <f t="shared" si="29"/>
        <v>0.02</v>
      </c>
      <c r="K138" s="28">
        <f t="shared" si="24"/>
        <v>0</v>
      </c>
      <c r="L138" s="21">
        <f t="shared" si="30"/>
        <v>1046.6400000000001</v>
      </c>
      <c r="M138" s="21">
        <f t="shared" si="31"/>
        <v>-1046.6400000000001</v>
      </c>
      <c r="N138" s="31">
        <f>IF(A138&gt;$C$3,"_",$C$2-SUM($M$26:M138))</f>
        <v>337767.62507922587</v>
      </c>
      <c r="P138" s="34">
        <f t="shared" si="32"/>
        <v>457.85328917892502</v>
      </c>
      <c r="Q138" s="34">
        <f t="shared" si="33"/>
        <v>963.93146226631757</v>
      </c>
      <c r="R138" s="34">
        <f t="shared" si="34"/>
        <v>1421.7847514452426</v>
      </c>
      <c r="T138" s="34">
        <f t="shared" si="35"/>
        <v>335.69726947869594</v>
      </c>
      <c r="U138" s="34">
        <f t="shared" si="36"/>
        <v>706.75294356344273</v>
      </c>
      <c r="V138" s="34">
        <f t="shared" si="37"/>
        <v>1042.4502130421388</v>
      </c>
      <c r="X138" s="34">
        <f t="shared" si="41"/>
        <v>853.64479529398136</v>
      </c>
      <c r="Y138" s="34">
        <f t="shared" si="42"/>
        <v>400.14882943881776</v>
      </c>
      <c r="Z138" s="34">
        <f t="shared" si="43"/>
        <v>1253.7936247327991</v>
      </c>
      <c r="AA138" s="34">
        <f t="shared" si="44"/>
        <v>274230.88450910745</v>
      </c>
      <c r="AB138" s="33">
        <f t="shared" si="38"/>
        <v>2.4826533037406384</v>
      </c>
      <c r="AC138" s="11">
        <f t="shared" si="39"/>
        <v>42705</v>
      </c>
    </row>
    <row r="139" spans="1:29">
      <c r="A139" s="17">
        <f t="shared" si="40"/>
        <v>114</v>
      </c>
      <c r="B139" s="19">
        <f t="shared" si="25"/>
        <v>42736</v>
      </c>
      <c r="C139" s="20">
        <f>IF(A139&gt;$C$3,"_",IFERROR(VLOOKUP(B139,BAZA_LIBOR_WIBOR_KURS!$C$2:$F$145,2,FALSE),C138))</f>
        <v>-7.3200000000000001E-3</v>
      </c>
      <c r="D139" s="20">
        <f t="shared" si="26"/>
        <v>0.02</v>
      </c>
      <c r="E139" s="27">
        <f t="shared" si="27"/>
        <v>116.71812338625369</v>
      </c>
      <c r="F139" s="27">
        <f t="shared" si="28"/>
        <v>246.53807269071174</v>
      </c>
      <c r="G139" s="30">
        <f>IF(A139&gt;$C$3,"_",$C$8-SUM($F$26:F139))</f>
        <v>110212.2537754989</v>
      </c>
      <c r="H139" s="21">
        <f>IF(A139&gt;$C$3,"_",IFERROR(VLOOKUP(B139,BAZA_LIBOR_WIBOR_KURS!$C$2:$F$145,4,FALSE),H138))</f>
        <v>3.9140000000000001</v>
      </c>
      <c r="I139" s="20">
        <f>IF(A139&gt;$C$3,"_",IFERROR(VLOOKUP(B139,BAZA_LIBOR_WIBOR_KURS!$C$2:$F$145,3,FALSE),I138))</f>
        <v>1.7299999999999999E-2</v>
      </c>
      <c r="J139" s="20">
        <f t="shared" si="29"/>
        <v>0.02</v>
      </c>
      <c r="K139" s="28">
        <f t="shared" si="24"/>
        <v>0</v>
      </c>
      <c r="L139" s="21">
        <f t="shared" si="30"/>
        <v>1049.8900000000001</v>
      </c>
      <c r="M139" s="21">
        <f t="shared" si="31"/>
        <v>-1049.8900000000001</v>
      </c>
      <c r="N139" s="31">
        <f>IF(A139&gt;$C$3,"_",$C$2-SUM($M$26:M139))</f>
        <v>338817.51507922588</v>
      </c>
      <c r="P139" s="34">
        <f t="shared" si="32"/>
        <v>456.83473493379699</v>
      </c>
      <c r="Q139" s="34">
        <f t="shared" si="33"/>
        <v>964.95001651144582</v>
      </c>
      <c r="R139" s="34">
        <f t="shared" si="34"/>
        <v>1421.7847514452428</v>
      </c>
      <c r="T139" s="34">
        <f t="shared" si="35"/>
        <v>334.95046720166391</v>
      </c>
      <c r="U139" s="34">
        <f t="shared" si="36"/>
        <v>707.49974584047482</v>
      </c>
      <c r="V139" s="34">
        <f t="shared" si="37"/>
        <v>1042.4502130421388</v>
      </c>
      <c r="X139" s="34">
        <f t="shared" si="41"/>
        <v>852.40099934914224</v>
      </c>
      <c r="Y139" s="34">
        <f t="shared" si="42"/>
        <v>401.39262538365676</v>
      </c>
      <c r="Z139" s="34">
        <f t="shared" si="43"/>
        <v>1253.7936247327989</v>
      </c>
      <c r="AA139" s="34">
        <f t="shared" si="44"/>
        <v>273829.49188372376</v>
      </c>
      <c r="AB139" s="33">
        <f t="shared" si="38"/>
        <v>2.4845648510329106</v>
      </c>
      <c r="AC139" s="11">
        <f t="shared" si="39"/>
        <v>42736</v>
      </c>
    </row>
    <row r="140" spans="1:29">
      <c r="A140" s="17">
        <f t="shared" si="40"/>
        <v>115</v>
      </c>
      <c r="B140" s="19">
        <f t="shared" si="25"/>
        <v>42767</v>
      </c>
      <c r="C140" s="20">
        <f>IF(A140&gt;$C$3,"_",IFERROR(VLOOKUP(B140,BAZA_LIBOR_WIBOR_KURS!$C$2:$F$145,2,FALSE),C139))</f>
        <v>-7.3200000000000001E-3</v>
      </c>
      <c r="D140" s="20">
        <f t="shared" si="26"/>
        <v>0.02</v>
      </c>
      <c r="E140" s="27">
        <f t="shared" si="27"/>
        <v>116.45761482277717</v>
      </c>
      <c r="F140" s="27">
        <f t="shared" si="28"/>
        <v>246.79858125418821</v>
      </c>
      <c r="G140" s="30">
        <f>IF(A140&gt;$C$3,"_",$C$8-SUM($F$26:F140))</f>
        <v>109965.45519424471</v>
      </c>
      <c r="H140" s="21">
        <f>IF(A140&gt;$C$3,"_",IFERROR(VLOOKUP(B140,BAZA_LIBOR_WIBOR_KURS!$C$2:$F$145,4,FALSE),H139))</f>
        <v>3.9140000000000001</v>
      </c>
      <c r="I140" s="20">
        <f>IF(A140&gt;$C$3,"_",IFERROR(VLOOKUP(B140,BAZA_LIBOR_WIBOR_KURS!$C$2:$F$145,3,FALSE),I139))</f>
        <v>1.7299999999999999E-2</v>
      </c>
      <c r="J140" s="20">
        <f t="shared" si="29"/>
        <v>0.02</v>
      </c>
      <c r="K140" s="28">
        <f t="shared" si="24"/>
        <v>0</v>
      </c>
      <c r="L140" s="21">
        <f t="shared" si="30"/>
        <v>1053.1600000000001</v>
      </c>
      <c r="M140" s="21">
        <f t="shared" si="31"/>
        <v>-1053.1600000000001</v>
      </c>
      <c r="N140" s="31">
        <f>IF(A140&gt;$C$3,"_",$C$2-SUM($M$26:M140))</f>
        <v>339870.67507922585</v>
      </c>
      <c r="P140" s="34">
        <f t="shared" si="32"/>
        <v>455.81510441634987</v>
      </c>
      <c r="Q140" s="34">
        <f t="shared" si="33"/>
        <v>965.96964702889272</v>
      </c>
      <c r="R140" s="34">
        <f t="shared" si="34"/>
        <v>1421.7847514452426</v>
      </c>
      <c r="T140" s="34">
        <f t="shared" si="35"/>
        <v>334.20287580355915</v>
      </c>
      <c r="U140" s="34">
        <f t="shared" si="36"/>
        <v>708.24733723857946</v>
      </c>
      <c r="V140" s="34">
        <f t="shared" si="37"/>
        <v>1042.4502130421386</v>
      </c>
      <c r="X140" s="34">
        <f t="shared" si="41"/>
        <v>851.15333727190796</v>
      </c>
      <c r="Y140" s="34">
        <f t="shared" si="42"/>
        <v>402.64028746089087</v>
      </c>
      <c r="Z140" s="34">
        <f t="shared" si="43"/>
        <v>1253.7936247327989</v>
      </c>
      <c r="AA140" s="34">
        <f t="shared" si="44"/>
        <v>273426.85159626289</v>
      </c>
      <c r="AB140" s="33">
        <f t="shared" si="38"/>
        <v>2.4864795140735549</v>
      </c>
      <c r="AC140" s="11">
        <f t="shared" si="39"/>
        <v>42767</v>
      </c>
    </row>
    <row r="141" spans="1:29">
      <c r="A141" s="17">
        <f t="shared" si="40"/>
        <v>116</v>
      </c>
      <c r="B141" s="19">
        <f t="shared" si="25"/>
        <v>42795</v>
      </c>
      <c r="C141" s="20">
        <f>IF(A141&gt;$C$3,"_",IFERROR(VLOOKUP(B141,BAZA_LIBOR_WIBOR_KURS!$C$2:$F$145,2,FALSE),C140))</f>
        <v>-7.3200000000000001E-3</v>
      </c>
      <c r="D141" s="20">
        <f t="shared" si="26"/>
        <v>0.02</v>
      </c>
      <c r="E141" s="27">
        <f t="shared" si="27"/>
        <v>116.19683098858525</v>
      </c>
      <c r="F141" s="27">
        <f t="shared" si="28"/>
        <v>247.05936508838013</v>
      </c>
      <c r="G141" s="30">
        <f>IF(A141&gt;$C$3,"_",$C$8-SUM($F$26:F141))</f>
        <v>109718.39582915633</v>
      </c>
      <c r="H141" s="21">
        <f>IF(A141&gt;$C$3,"_",IFERROR(VLOOKUP(B141,BAZA_LIBOR_WIBOR_KURS!$C$2:$F$145,4,FALSE),H140))</f>
        <v>3.9140000000000001</v>
      </c>
      <c r="I141" s="20">
        <f>IF(A141&gt;$C$3,"_",IFERROR(VLOOKUP(B141,BAZA_LIBOR_WIBOR_KURS!$C$2:$F$145,3,FALSE),I140))</f>
        <v>1.7299999999999999E-2</v>
      </c>
      <c r="J141" s="20">
        <f t="shared" si="29"/>
        <v>0.02</v>
      </c>
      <c r="K141" s="28">
        <f t="shared" si="24"/>
        <v>0</v>
      </c>
      <c r="L141" s="21">
        <f t="shared" si="30"/>
        <v>1056.43</v>
      </c>
      <c r="M141" s="21">
        <f t="shared" si="31"/>
        <v>-1056.43</v>
      </c>
      <c r="N141" s="31">
        <f>IF(A141&gt;$C$3,"_",$C$2-SUM($M$26:M141))</f>
        <v>340927.10507922585</v>
      </c>
      <c r="P141" s="34">
        <f t="shared" si="32"/>
        <v>454.79439648932265</v>
      </c>
      <c r="Q141" s="34">
        <f t="shared" si="33"/>
        <v>966.99035495591988</v>
      </c>
      <c r="R141" s="34">
        <f t="shared" si="34"/>
        <v>1421.7847514452426</v>
      </c>
      <c r="T141" s="34">
        <f t="shared" si="35"/>
        <v>333.45449445054368</v>
      </c>
      <c r="U141" s="34">
        <f t="shared" si="36"/>
        <v>708.99571859159494</v>
      </c>
      <c r="V141" s="34">
        <f t="shared" si="37"/>
        <v>1042.4502130421386</v>
      </c>
      <c r="X141" s="34">
        <f t="shared" si="41"/>
        <v>849.90179704505044</v>
      </c>
      <c r="Y141" s="34">
        <f t="shared" si="42"/>
        <v>403.89182768774862</v>
      </c>
      <c r="Z141" s="34">
        <f t="shared" si="43"/>
        <v>1253.7936247327991</v>
      </c>
      <c r="AA141" s="34">
        <f t="shared" si="44"/>
        <v>273022.95976857515</v>
      </c>
      <c r="AB141" s="33">
        <f t="shared" si="38"/>
        <v>2.4883972984229743</v>
      </c>
      <c r="AC141" s="11">
        <f t="shared" si="39"/>
        <v>42795</v>
      </c>
    </row>
    <row r="142" spans="1:29">
      <c r="A142" s="17">
        <f t="shared" si="40"/>
        <v>117</v>
      </c>
      <c r="B142" s="19">
        <f t="shared" si="25"/>
        <v>42826</v>
      </c>
      <c r="C142" s="20">
        <f>IF(A142&gt;$C$3,"_",IFERROR(VLOOKUP(B142,BAZA_LIBOR_WIBOR_KURS!$C$2:$F$145,2,FALSE),C141))</f>
        <v>-7.3200000000000001E-3</v>
      </c>
      <c r="D142" s="20">
        <f t="shared" si="26"/>
        <v>0.02</v>
      </c>
      <c r="E142" s="27">
        <f t="shared" si="27"/>
        <v>115.93577159280852</v>
      </c>
      <c r="F142" s="27">
        <f t="shared" si="28"/>
        <v>247.32042448415686</v>
      </c>
      <c r="G142" s="30">
        <f>IF(A142&gt;$C$3,"_",$C$8-SUM($F$26:F142))</f>
        <v>109471.07540467218</v>
      </c>
      <c r="H142" s="21">
        <f>IF(A142&gt;$C$3,"_",IFERROR(VLOOKUP(B142,BAZA_LIBOR_WIBOR_KURS!$C$2:$F$145,4,FALSE),H141))</f>
        <v>3.9140000000000001</v>
      </c>
      <c r="I142" s="20">
        <f>IF(A142&gt;$C$3,"_",IFERROR(VLOOKUP(B142,BAZA_LIBOR_WIBOR_KURS!$C$2:$F$145,3,FALSE),I141))</f>
        <v>1.7299999999999999E-2</v>
      </c>
      <c r="J142" s="20">
        <f t="shared" si="29"/>
        <v>0.02</v>
      </c>
      <c r="K142" s="28">
        <f t="shared" si="24"/>
        <v>0</v>
      </c>
      <c r="L142" s="21">
        <f t="shared" si="30"/>
        <v>1059.72</v>
      </c>
      <c r="M142" s="21">
        <f t="shared" si="31"/>
        <v>-1059.72</v>
      </c>
      <c r="N142" s="31">
        <f>IF(A142&gt;$C$3,"_",$C$2-SUM($M$26:M142))</f>
        <v>341986.82507922588</v>
      </c>
      <c r="P142" s="34">
        <f t="shared" si="32"/>
        <v>453.77261001425256</v>
      </c>
      <c r="Q142" s="34">
        <f t="shared" si="33"/>
        <v>968.01214143099003</v>
      </c>
      <c r="R142" s="34">
        <f t="shared" si="34"/>
        <v>1421.7847514452426</v>
      </c>
      <c r="T142" s="34">
        <f t="shared" si="35"/>
        <v>332.70532230789854</v>
      </c>
      <c r="U142" s="34">
        <f t="shared" si="36"/>
        <v>709.74489073424002</v>
      </c>
      <c r="V142" s="34">
        <f t="shared" si="37"/>
        <v>1042.4502130421386</v>
      </c>
      <c r="X142" s="34">
        <f t="shared" si="41"/>
        <v>848.64636661398777</v>
      </c>
      <c r="Y142" s="34">
        <f t="shared" si="42"/>
        <v>405.14725811881135</v>
      </c>
      <c r="Z142" s="34">
        <f t="shared" si="43"/>
        <v>1253.7936247327991</v>
      </c>
      <c r="AA142" s="34">
        <f t="shared" si="44"/>
        <v>272617.81251045637</v>
      </c>
      <c r="AB142" s="33">
        <f t="shared" si="38"/>
        <v>2.4903182096521284</v>
      </c>
      <c r="AC142" s="11">
        <f t="shared" si="39"/>
        <v>42826</v>
      </c>
    </row>
    <row r="143" spans="1:29">
      <c r="A143" s="17">
        <f t="shared" si="40"/>
        <v>118</v>
      </c>
      <c r="B143" s="19">
        <f t="shared" si="25"/>
        <v>42856</v>
      </c>
      <c r="C143" s="20">
        <f>IF(A143&gt;$C$3,"_",IFERROR(VLOOKUP(B143,BAZA_LIBOR_WIBOR_KURS!$C$2:$F$145,2,FALSE),C142))</f>
        <v>-7.3200000000000001E-3</v>
      </c>
      <c r="D143" s="20">
        <f t="shared" si="26"/>
        <v>0.02</v>
      </c>
      <c r="E143" s="27">
        <f t="shared" si="27"/>
        <v>115.67443634427028</v>
      </c>
      <c r="F143" s="27">
        <f t="shared" si="28"/>
        <v>247.58175973269516</v>
      </c>
      <c r="G143" s="30">
        <f>IF(A143&gt;$C$3,"_",$C$8-SUM($F$26:F143))</f>
        <v>109223.49364493947</v>
      </c>
      <c r="H143" s="21">
        <f>IF(A143&gt;$C$3,"_",IFERROR(VLOOKUP(B143,BAZA_LIBOR_WIBOR_KURS!$C$2:$F$145,4,FALSE),H142))</f>
        <v>3.9140000000000001</v>
      </c>
      <c r="I143" s="20">
        <f>IF(A143&gt;$C$3,"_",IFERROR(VLOOKUP(B143,BAZA_LIBOR_WIBOR_KURS!$C$2:$F$145,3,FALSE),I142))</f>
        <v>1.7299999999999999E-2</v>
      </c>
      <c r="J143" s="20">
        <f t="shared" si="29"/>
        <v>0.02</v>
      </c>
      <c r="K143" s="28">
        <f t="shared" si="24"/>
        <v>0</v>
      </c>
      <c r="L143" s="21">
        <f t="shared" si="30"/>
        <v>1063.01</v>
      </c>
      <c r="M143" s="21">
        <f t="shared" si="31"/>
        <v>-1063.01</v>
      </c>
      <c r="N143" s="31">
        <f>IF(A143&gt;$C$3,"_",$C$2-SUM($M$26:M143))</f>
        <v>343049.83507922583</v>
      </c>
      <c r="P143" s="34">
        <f t="shared" si="32"/>
        <v>452.74974385147385</v>
      </c>
      <c r="Q143" s="34">
        <f t="shared" si="33"/>
        <v>969.03500759376891</v>
      </c>
      <c r="R143" s="34">
        <f t="shared" si="34"/>
        <v>1421.7847514452428</v>
      </c>
      <c r="T143" s="34">
        <f t="shared" si="35"/>
        <v>331.95535854002276</v>
      </c>
      <c r="U143" s="34">
        <f t="shared" si="36"/>
        <v>710.49485450211603</v>
      </c>
      <c r="V143" s="34">
        <f t="shared" si="37"/>
        <v>1042.4502130421388</v>
      </c>
      <c r="X143" s="34">
        <f t="shared" si="41"/>
        <v>847.38703388666852</v>
      </c>
      <c r="Y143" s="34">
        <f t="shared" si="42"/>
        <v>406.40659084613077</v>
      </c>
      <c r="Z143" s="34">
        <f t="shared" si="43"/>
        <v>1253.7936247327993</v>
      </c>
      <c r="AA143" s="34">
        <f t="shared" si="44"/>
        <v>272211.40591961023</v>
      </c>
      <c r="AB143" s="33">
        <f t="shared" si="38"/>
        <v>2.4922422533425554</v>
      </c>
      <c r="AC143" s="11">
        <f t="shared" si="39"/>
        <v>42856</v>
      </c>
    </row>
    <row r="144" spans="1:29">
      <c r="A144" s="17">
        <f t="shared" si="40"/>
        <v>119</v>
      </c>
      <c r="B144" s="19">
        <f t="shared" si="25"/>
        <v>42887</v>
      </c>
      <c r="C144" s="20">
        <f>IF(A144&gt;$C$3,"_",IFERROR(VLOOKUP(B144,BAZA_LIBOR_WIBOR_KURS!$C$2:$F$145,2,FALSE),C143))</f>
        <v>-7.3200000000000001E-3</v>
      </c>
      <c r="D144" s="20">
        <f t="shared" si="26"/>
        <v>0.02</v>
      </c>
      <c r="E144" s="27">
        <f t="shared" si="27"/>
        <v>115.41282495148604</v>
      </c>
      <c r="F144" s="27">
        <f t="shared" si="28"/>
        <v>247.84337112547934</v>
      </c>
      <c r="G144" s="30">
        <f>IF(A144&gt;$C$3,"_",$C$8-SUM($F$26:F144))</f>
        <v>108975.650273814</v>
      </c>
      <c r="H144" s="21">
        <f>IF(A144&gt;$C$3,"_",IFERROR(VLOOKUP(B144,BAZA_LIBOR_WIBOR_KURS!$C$2:$F$145,4,FALSE),H143))</f>
        <v>3.9140000000000001</v>
      </c>
      <c r="I144" s="20">
        <f>IF(A144&gt;$C$3,"_",IFERROR(VLOOKUP(B144,BAZA_LIBOR_WIBOR_KURS!$C$2:$F$145,3,FALSE),I143))</f>
        <v>1.7299999999999999E-2</v>
      </c>
      <c r="J144" s="20">
        <f t="shared" si="29"/>
        <v>0.02</v>
      </c>
      <c r="K144" s="28">
        <f t="shared" si="24"/>
        <v>0</v>
      </c>
      <c r="L144" s="21">
        <f t="shared" si="30"/>
        <v>1066.31</v>
      </c>
      <c r="M144" s="21">
        <f t="shared" si="31"/>
        <v>-1066.31</v>
      </c>
      <c r="N144" s="31">
        <f>IF(A144&gt;$C$3,"_",$C$2-SUM($M$26:M144))</f>
        <v>344116.14507922588</v>
      </c>
      <c r="P144" s="34">
        <f t="shared" si="32"/>
        <v>451.72579686011642</v>
      </c>
      <c r="Q144" s="34">
        <f t="shared" si="33"/>
        <v>970.05895458512612</v>
      </c>
      <c r="R144" s="34">
        <f t="shared" si="34"/>
        <v>1421.7847514452426</v>
      </c>
      <c r="T144" s="34">
        <f t="shared" si="35"/>
        <v>331.20460231043211</v>
      </c>
      <c r="U144" s="34">
        <f t="shared" si="36"/>
        <v>711.24561073170651</v>
      </c>
      <c r="V144" s="34">
        <f t="shared" si="37"/>
        <v>1042.4502130421386</v>
      </c>
      <c r="X144" s="34">
        <f t="shared" si="41"/>
        <v>846.12378673345506</v>
      </c>
      <c r="Y144" s="34">
        <f t="shared" si="42"/>
        <v>407.66983799934405</v>
      </c>
      <c r="Z144" s="34">
        <f t="shared" si="43"/>
        <v>1253.7936247327991</v>
      </c>
      <c r="AA144" s="34">
        <f t="shared" si="44"/>
        <v>271803.7360816109</v>
      </c>
      <c r="AB144" s="33">
        <f t="shared" si="38"/>
        <v>2.4941694350863921</v>
      </c>
      <c r="AC144" s="11">
        <f t="shared" si="39"/>
        <v>42887</v>
      </c>
    </row>
    <row r="145" spans="1:29">
      <c r="A145" s="17">
        <f t="shared" si="40"/>
        <v>120</v>
      </c>
      <c r="B145" s="19">
        <f t="shared" si="25"/>
        <v>42917</v>
      </c>
      <c r="C145" s="20">
        <f>IF(A145&gt;$C$3,"_",IFERROR(VLOOKUP(B145,BAZA_LIBOR_WIBOR_KURS!$C$2:$F$145,2,FALSE),C144))</f>
        <v>-7.3200000000000001E-3</v>
      </c>
      <c r="D145" s="20">
        <f t="shared" si="26"/>
        <v>0.02</v>
      </c>
      <c r="E145" s="27">
        <f t="shared" si="27"/>
        <v>115.15093712266346</v>
      </c>
      <c r="F145" s="27">
        <f t="shared" si="28"/>
        <v>248.10525895430195</v>
      </c>
      <c r="G145" s="30">
        <f>IF(A145&gt;$C$3,"_",$C$8-SUM($F$26:F145))</f>
        <v>108727.5450148597</v>
      </c>
      <c r="H145" s="21">
        <f>IF(A145&gt;$C$3,"_",IFERROR(VLOOKUP(B145,BAZA_LIBOR_WIBOR_KURS!$C$2:$F$145,4,FALSE),H144))</f>
        <v>3.9140000000000001</v>
      </c>
      <c r="I145" s="20">
        <f>IF(A145&gt;$C$3,"_",IFERROR(VLOOKUP(B145,BAZA_LIBOR_WIBOR_KURS!$C$2:$F$145,3,FALSE),I144))</f>
        <v>1.7299999999999999E-2</v>
      </c>
      <c r="J145" s="20">
        <f t="shared" si="29"/>
        <v>0.02</v>
      </c>
      <c r="K145" s="28">
        <f t="shared" si="24"/>
        <v>0</v>
      </c>
      <c r="L145" s="21">
        <f t="shared" si="30"/>
        <v>1069.6300000000001</v>
      </c>
      <c r="M145" s="21">
        <f t="shared" si="31"/>
        <v>-1069.6300000000001</v>
      </c>
      <c r="N145" s="31">
        <f>IF(A145&gt;$C$3,"_",$C$2-SUM($M$26:M145))</f>
        <v>345185.77507922583</v>
      </c>
      <c r="P145" s="34">
        <f t="shared" si="32"/>
        <v>450.7007678981048</v>
      </c>
      <c r="Q145" s="34">
        <f t="shared" si="33"/>
        <v>971.0839835471379</v>
      </c>
      <c r="R145" s="34">
        <f t="shared" si="34"/>
        <v>1421.7847514452428</v>
      </c>
      <c r="T145" s="34">
        <f t="shared" si="35"/>
        <v>330.45305278175897</v>
      </c>
      <c r="U145" s="34">
        <f t="shared" si="36"/>
        <v>711.9971602603797</v>
      </c>
      <c r="V145" s="34">
        <f t="shared" si="37"/>
        <v>1042.4502130421388</v>
      </c>
      <c r="X145" s="34">
        <f t="shared" si="41"/>
        <v>844.85661298700722</v>
      </c>
      <c r="Y145" s="34">
        <f t="shared" si="42"/>
        <v>408.93701174579195</v>
      </c>
      <c r="Z145" s="34">
        <f t="shared" si="43"/>
        <v>1253.7936247327991</v>
      </c>
      <c r="AA145" s="34">
        <f t="shared" si="44"/>
        <v>271394.79906986508</v>
      </c>
      <c r="AB145" s="33">
        <f t="shared" si="38"/>
        <v>2.4960997604863957</v>
      </c>
      <c r="AC145" s="11">
        <f t="shared" si="39"/>
        <v>42917</v>
      </c>
    </row>
    <row r="146" spans="1:29">
      <c r="A146" s="17">
        <f t="shared" si="40"/>
        <v>121</v>
      </c>
      <c r="B146" s="19">
        <f t="shared" si="25"/>
        <v>42948</v>
      </c>
      <c r="C146" s="20">
        <f>IF(A146&gt;$C$3,"_",IFERROR(VLOOKUP(B146,BAZA_LIBOR_WIBOR_KURS!$C$2:$F$145,2,FALSE),C145))</f>
        <v>-7.3200000000000001E-3</v>
      </c>
      <c r="D146" s="20">
        <f t="shared" si="26"/>
        <v>0.02</v>
      </c>
      <c r="E146" s="27">
        <f t="shared" si="27"/>
        <v>114.88877256570176</v>
      </c>
      <c r="F146" s="27">
        <f t="shared" si="28"/>
        <v>248.36742351126364</v>
      </c>
      <c r="G146" s="30">
        <f>IF(A146&gt;$C$3,"_",$C$8-SUM($F$26:F146))</f>
        <v>108479.17759134843</v>
      </c>
      <c r="H146" s="21">
        <f>IF(A146&gt;$C$3,"_",IFERROR(VLOOKUP(B146,BAZA_LIBOR_WIBOR_KURS!$C$2:$F$145,4,FALSE),H145))</f>
        <v>3.9140000000000001</v>
      </c>
      <c r="I146" s="20">
        <f>IF(A146&gt;$C$3,"_",IFERROR(VLOOKUP(B146,BAZA_LIBOR_WIBOR_KURS!$C$2:$F$145,3,FALSE),I145))</f>
        <v>1.7299999999999999E-2</v>
      </c>
      <c r="J146" s="20">
        <f t="shared" si="29"/>
        <v>0.02</v>
      </c>
      <c r="K146" s="28">
        <f t="shared" si="24"/>
        <v>0</v>
      </c>
      <c r="L146" s="21">
        <f t="shared" si="30"/>
        <v>1072.95</v>
      </c>
      <c r="M146" s="21">
        <f t="shared" si="31"/>
        <v>-1072.95</v>
      </c>
      <c r="N146" s="31">
        <f>IF(A146&gt;$C$3,"_",$C$2-SUM($M$26:M146))</f>
        <v>346258.72507922584</v>
      </c>
      <c r="P146" s="34">
        <f t="shared" si="32"/>
        <v>449.67465582215669</v>
      </c>
      <c r="Q146" s="34">
        <f t="shared" si="33"/>
        <v>972.11009562308595</v>
      </c>
      <c r="R146" s="34">
        <f t="shared" si="34"/>
        <v>1421.7847514452426</v>
      </c>
      <c r="T146" s="34">
        <f t="shared" si="35"/>
        <v>329.70070911575056</v>
      </c>
      <c r="U146" s="34">
        <f t="shared" si="36"/>
        <v>712.74950392638812</v>
      </c>
      <c r="V146" s="34">
        <f t="shared" si="37"/>
        <v>1042.4502130421388</v>
      </c>
      <c r="X146" s="34">
        <f t="shared" si="41"/>
        <v>843.58550044216395</v>
      </c>
      <c r="Y146" s="34">
        <f t="shared" si="42"/>
        <v>410.20812429063511</v>
      </c>
      <c r="Z146" s="34">
        <f t="shared" si="43"/>
        <v>1253.7936247327991</v>
      </c>
      <c r="AA146" s="34">
        <f t="shared" si="44"/>
        <v>270984.59094557445</v>
      </c>
      <c r="AB146" s="33">
        <f t="shared" si="38"/>
        <v>2.498033235155964</v>
      </c>
      <c r="AC146" s="11">
        <f t="shared" si="39"/>
        <v>42948</v>
      </c>
    </row>
    <row r="147" spans="1:29">
      <c r="A147" s="17">
        <f t="shared" si="40"/>
        <v>122</v>
      </c>
      <c r="B147" s="19">
        <f t="shared" si="25"/>
        <v>42979</v>
      </c>
      <c r="C147" s="20">
        <f>IF(A147&gt;$C$3,"_",IFERROR(VLOOKUP(B147,BAZA_LIBOR_WIBOR_KURS!$C$2:$F$145,2,FALSE),C146))</f>
        <v>-7.3200000000000001E-3</v>
      </c>
      <c r="D147" s="20">
        <f t="shared" si="26"/>
        <v>0.02</v>
      </c>
      <c r="E147" s="27">
        <f t="shared" si="27"/>
        <v>114.62633098819151</v>
      </c>
      <c r="F147" s="27">
        <f t="shared" si="28"/>
        <v>248.6298650887739</v>
      </c>
      <c r="G147" s="30">
        <f>IF(A147&gt;$C$3,"_",$C$8-SUM($F$26:F147))</f>
        <v>108230.54772625965</v>
      </c>
      <c r="H147" s="21">
        <f>IF(A147&gt;$C$3,"_",IFERROR(VLOOKUP(B147,BAZA_LIBOR_WIBOR_KURS!$C$2:$F$145,4,FALSE),H146))</f>
        <v>3.9140000000000001</v>
      </c>
      <c r="I147" s="20">
        <f>IF(A147&gt;$C$3,"_",IFERROR(VLOOKUP(B147,BAZA_LIBOR_WIBOR_KURS!$C$2:$F$145,3,FALSE),I146))</f>
        <v>1.7299999999999999E-2</v>
      </c>
      <c r="J147" s="20">
        <f t="shared" si="29"/>
        <v>0.02</v>
      </c>
      <c r="K147" s="28">
        <f t="shared" si="24"/>
        <v>0</v>
      </c>
      <c r="L147" s="21">
        <f t="shared" si="30"/>
        <v>1076.29</v>
      </c>
      <c r="M147" s="21">
        <f t="shared" si="31"/>
        <v>-1076.29</v>
      </c>
      <c r="N147" s="31">
        <f>IF(A147&gt;$C$3,"_",$C$2-SUM($M$26:M147))</f>
        <v>347335.01507922588</v>
      </c>
      <c r="P147" s="34">
        <f t="shared" si="32"/>
        <v>448.64745948778159</v>
      </c>
      <c r="Q147" s="34">
        <f t="shared" si="33"/>
        <v>973.13729195746112</v>
      </c>
      <c r="R147" s="34">
        <f t="shared" si="34"/>
        <v>1421.7847514452428</v>
      </c>
      <c r="T147" s="34">
        <f t="shared" si="35"/>
        <v>328.94757047326829</v>
      </c>
      <c r="U147" s="34">
        <f t="shared" si="36"/>
        <v>713.50264256887033</v>
      </c>
      <c r="V147" s="34">
        <f t="shared" si="37"/>
        <v>1042.4502130421386</v>
      </c>
      <c r="X147" s="34">
        <f t="shared" si="41"/>
        <v>842.31043685582722</v>
      </c>
      <c r="Y147" s="34">
        <f t="shared" si="42"/>
        <v>411.48318787697212</v>
      </c>
      <c r="Z147" s="34">
        <f t="shared" si="43"/>
        <v>1253.7936247327993</v>
      </c>
      <c r="AA147" s="34">
        <f t="shared" si="44"/>
        <v>270573.10775769746</v>
      </c>
      <c r="AB147" s="33">
        <f t="shared" si="38"/>
        <v>2.4999698647191555</v>
      </c>
      <c r="AC147" s="11">
        <f t="shared" si="39"/>
        <v>42979</v>
      </c>
    </row>
    <row r="148" spans="1:29">
      <c r="A148" s="17">
        <f t="shared" si="40"/>
        <v>123</v>
      </c>
      <c r="B148" s="19">
        <f t="shared" si="25"/>
        <v>43009</v>
      </c>
      <c r="C148" s="20">
        <f>IF(A148&gt;$C$3,"_",IFERROR(VLOOKUP(B148,BAZA_LIBOR_WIBOR_KURS!$C$2:$F$145,2,FALSE),C147))</f>
        <v>-7.3200000000000001E-3</v>
      </c>
      <c r="D148" s="20">
        <f t="shared" si="26"/>
        <v>0.02</v>
      </c>
      <c r="E148" s="27">
        <f t="shared" si="27"/>
        <v>114.36361209741438</v>
      </c>
      <c r="F148" s="27">
        <f t="shared" si="28"/>
        <v>248.89258397955098</v>
      </c>
      <c r="G148" s="30">
        <f>IF(A148&gt;$C$3,"_",$C$8-SUM($F$26:F148))</f>
        <v>107981.65514228011</v>
      </c>
      <c r="H148" s="21">
        <f>IF(A148&gt;$C$3,"_",IFERROR(VLOOKUP(B148,BAZA_LIBOR_WIBOR_KURS!$C$2:$F$145,4,FALSE),H147))</f>
        <v>3.9140000000000001</v>
      </c>
      <c r="I148" s="20">
        <f>IF(A148&gt;$C$3,"_",IFERROR(VLOOKUP(B148,BAZA_LIBOR_WIBOR_KURS!$C$2:$F$145,3,FALSE),I147))</f>
        <v>1.7299999999999999E-2</v>
      </c>
      <c r="J148" s="20">
        <f t="shared" si="29"/>
        <v>0.02</v>
      </c>
      <c r="K148" s="28">
        <f t="shared" si="24"/>
        <v>0</v>
      </c>
      <c r="L148" s="21">
        <f t="shared" si="30"/>
        <v>1079.6300000000001</v>
      </c>
      <c r="M148" s="21">
        <f t="shared" si="31"/>
        <v>-1079.6300000000001</v>
      </c>
      <c r="N148" s="31">
        <f>IF(A148&gt;$C$3,"_",$C$2-SUM($M$26:M148))</f>
        <v>348414.64507922583</v>
      </c>
      <c r="P148" s="34">
        <f t="shared" si="32"/>
        <v>447.61917774927986</v>
      </c>
      <c r="Q148" s="34">
        <f t="shared" si="33"/>
        <v>974.16557369596251</v>
      </c>
      <c r="R148" s="34">
        <f t="shared" si="34"/>
        <v>1421.7847514452424</v>
      </c>
      <c r="T148" s="34">
        <f t="shared" si="35"/>
        <v>328.19363601428716</v>
      </c>
      <c r="U148" s="34">
        <f t="shared" si="36"/>
        <v>714.25657702785134</v>
      </c>
      <c r="V148" s="34">
        <f t="shared" si="37"/>
        <v>1042.4502130421386</v>
      </c>
      <c r="X148" s="34">
        <f t="shared" si="41"/>
        <v>841.03140994684293</v>
      </c>
      <c r="Y148" s="34">
        <f t="shared" si="42"/>
        <v>412.76221478595613</v>
      </c>
      <c r="Z148" s="34">
        <f t="shared" si="43"/>
        <v>1253.7936247327991</v>
      </c>
      <c r="AA148" s="34">
        <f t="shared" si="44"/>
        <v>270160.3455429115</v>
      </c>
      <c r="AB148" s="33">
        <f t="shared" si="38"/>
        <v>2.5019096548107131</v>
      </c>
      <c r="AC148" s="11">
        <f t="shared" si="39"/>
        <v>43009</v>
      </c>
    </row>
    <row r="149" spans="1:29">
      <c r="A149" s="17">
        <f t="shared" si="40"/>
        <v>124</v>
      </c>
      <c r="B149" s="19">
        <f t="shared" si="25"/>
        <v>43040</v>
      </c>
      <c r="C149" s="20">
        <f>IF(A149&gt;$C$3,"_",IFERROR(VLOOKUP(B149,BAZA_LIBOR_WIBOR_KURS!$C$2:$F$145,2,FALSE),C148))</f>
        <v>-7.3200000000000001E-3</v>
      </c>
      <c r="D149" s="20">
        <f t="shared" si="26"/>
        <v>0.02</v>
      </c>
      <c r="E149" s="27">
        <f t="shared" si="27"/>
        <v>114.10061560034265</v>
      </c>
      <c r="F149" s="27">
        <f t="shared" si="28"/>
        <v>249.15558047662279</v>
      </c>
      <c r="G149" s="30">
        <f>IF(A149&gt;$C$3,"_",$C$8-SUM($F$26:F149))</f>
        <v>107732.49956180349</v>
      </c>
      <c r="H149" s="21">
        <f>IF(A149&gt;$C$3,"_",IFERROR(VLOOKUP(B149,BAZA_LIBOR_WIBOR_KURS!$C$2:$F$145,4,FALSE),H148))</f>
        <v>3.9140000000000001</v>
      </c>
      <c r="I149" s="20">
        <f>IF(A149&gt;$C$3,"_",IFERROR(VLOOKUP(B149,BAZA_LIBOR_WIBOR_KURS!$C$2:$F$145,3,FALSE),I148))</f>
        <v>1.7299999999999999E-2</v>
      </c>
      <c r="J149" s="20">
        <f t="shared" si="29"/>
        <v>0.02</v>
      </c>
      <c r="K149" s="28">
        <f t="shared" si="24"/>
        <v>0</v>
      </c>
      <c r="L149" s="21">
        <f t="shared" si="30"/>
        <v>1082.99</v>
      </c>
      <c r="M149" s="21">
        <f t="shared" si="31"/>
        <v>-1082.99</v>
      </c>
      <c r="N149" s="31">
        <f>IF(A149&gt;$C$3,"_",$C$2-SUM($M$26:M149))</f>
        <v>349497.63507922587</v>
      </c>
      <c r="P149" s="34">
        <f t="shared" si="32"/>
        <v>446.58980945974116</v>
      </c>
      <c r="Q149" s="34">
        <f t="shared" si="33"/>
        <v>975.1949419855016</v>
      </c>
      <c r="R149" s="34">
        <f t="shared" si="34"/>
        <v>1421.7847514452428</v>
      </c>
      <c r="T149" s="34">
        <f t="shared" si="35"/>
        <v>327.43890489789442</v>
      </c>
      <c r="U149" s="34">
        <f t="shared" si="36"/>
        <v>715.01130814424437</v>
      </c>
      <c r="V149" s="34">
        <f t="shared" si="37"/>
        <v>1042.4502130421388</v>
      </c>
      <c r="X149" s="34">
        <f t="shared" si="41"/>
        <v>839.74840739588319</v>
      </c>
      <c r="Y149" s="34">
        <f t="shared" si="42"/>
        <v>414.04521733691587</v>
      </c>
      <c r="Z149" s="34">
        <f t="shared" si="43"/>
        <v>1253.7936247327991</v>
      </c>
      <c r="AA149" s="34">
        <f t="shared" si="44"/>
        <v>269746.30032557459</v>
      </c>
      <c r="AB149" s="33">
        <f t="shared" si="38"/>
        <v>2.5038526110760824</v>
      </c>
      <c r="AC149" s="11">
        <f t="shared" si="39"/>
        <v>43040</v>
      </c>
    </row>
    <row r="150" spans="1:29">
      <c r="A150" s="17">
        <f t="shared" si="40"/>
        <v>125</v>
      </c>
      <c r="B150" s="19">
        <f t="shared" si="25"/>
        <v>43070</v>
      </c>
      <c r="C150" s="20">
        <f>IF(A150&gt;$C$3,"_",IFERROR(VLOOKUP(B150,BAZA_LIBOR_WIBOR_KURS!$C$2:$F$145,2,FALSE),C149))</f>
        <v>-7.3200000000000001E-3</v>
      </c>
      <c r="D150" s="20">
        <f t="shared" si="26"/>
        <v>0.02</v>
      </c>
      <c r="E150" s="27">
        <f t="shared" si="27"/>
        <v>113.83734120363901</v>
      </c>
      <c r="F150" s="27">
        <f t="shared" si="28"/>
        <v>249.41885487332638</v>
      </c>
      <c r="G150" s="30">
        <f>IF(A150&gt;$C$3,"_",$C$8-SUM($F$26:F150))</f>
        <v>107483.08070693017</v>
      </c>
      <c r="H150" s="21">
        <f>IF(A150&gt;$C$3,"_",IFERROR(VLOOKUP(B150,BAZA_LIBOR_WIBOR_KURS!$C$2:$F$145,4,FALSE),H149))</f>
        <v>3.9140000000000001</v>
      </c>
      <c r="I150" s="20">
        <f>IF(A150&gt;$C$3,"_",IFERROR(VLOOKUP(B150,BAZA_LIBOR_WIBOR_KURS!$C$2:$F$145,3,FALSE),I149))</f>
        <v>1.7299999999999999E-2</v>
      </c>
      <c r="J150" s="20">
        <f t="shared" si="29"/>
        <v>0.02</v>
      </c>
      <c r="K150" s="28">
        <f t="shared" si="24"/>
        <v>0</v>
      </c>
      <c r="L150" s="21">
        <f t="shared" si="30"/>
        <v>1086.3599999999999</v>
      </c>
      <c r="M150" s="21">
        <f t="shared" si="31"/>
        <v>-1086.3599999999999</v>
      </c>
      <c r="N150" s="31">
        <f>IF(A150&gt;$C$3,"_",$C$2-SUM($M$26:M150))</f>
        <v>350583.99507922586</v>
      </c>
      <c r="P150" s="34">
        <f t="shared" si="32"/>
        <v>445.5593534710431</v>
      </c>
      <c r="Q150" s="34">
        <f t="shared" si="33"/>
        <v>976.2253979741995</v>
      </c>
      <c r="R150" s="34">
        <f t="shared" si="34"/>
        <v>1421.7847514452426</v>
      </c>
      <c r="T150" s="34">
        <f t="shared" si="35"/>
        <v>326.68337628228863</v>
      </c>
      <c r="U150" s="34">
        <f t="shared" si="36"/>
        <v>715.76683675984998</v>
      </c>
      <c r="V150" s="34">
        <f t="shared" si="37"/>
        <v>1042.4502130421386</v>
      </c>
      <c r="X150" s="34">
        <f t="shared" si="41"/>
        <v>838.46141684532768</v>
      </c>
      <c r="Y150" s="34">
        <f t="shared" si="42"/>
        <v>415.33220788747144</v>
      </c>
      <c r="Z150" s="34">
        <f t="shared" si="43"/>
        <v>1253.7936247327991</v>
      </c>
      <c r="AA150" s="34">
        <f t="shared" si="44"/>
        <v>269330.96811768709</v>
      </c>
      <c r="AB150" s="33">
        <f t="shared" si="38"/>
        <v>2.5057987391714338</v>
      </c>
      <c r="AC150" s="11">
        <f t="shared" si="39"/>
        <v>43070</v>
      </c>
    </row>
    <row r="151" spans="1:29">
      <c r="A151" s="17">
        <f t="shared" si="40"/>
        <v>126</v>
      </c>
      <c r="B151" s="19">
        <f t="shared" si="25"/>
        <v>43101</v>
      </c>
      <c r="C151" s="20">
        <f>IF(A151&gt;$C$3,"_",IFERROR(VLOOKUP(B151,BAZA_LIBOR_WIBOR_KURS!$C$2:$F$145,2,FALSE),C150))</f>
        <v>-7.3200000000000001E-3</v>
      </c>
      <c r="D151" s="20">
        <f t="shared" si="26"/>
        <v>0.02</v>
      </c>
      <c r="E151" s="27">
        <f t="shared" si="27"/>
        <v>113.57378861365621</v>
      </c>
      <c r="F151" s="27">
        <f t="shared" si="28"/>
        <v>249.68240746330923</v>
      </c>
      <c r="G151" s="30">
        <f>IF(A151&gt;$C$3,"_",$C$8-SUM($F$26:F151))</f>
        <v>107233.39829946685</v>
      </c>
      <c r="H151" s="21">
        <f>IF(A151&gt;$C$3,"_",IFERROR(VLOOKUP(B151,BAZA_LIBOR_WIBOR_KURS!$C$2:$F$145,4,FALSE),H150))</f>
        <v>3.9140000000000001</v>
      </c>
      <c r="I151" s="20">
        <f>IF(A151&gt;$C$3,"_",IFERROR(VLOOKUP(B151,BAZA_LIBOR_WIBOR_KURS!$C$2:$F$145,3,FALSE),I150))</f>
        <v>1.7299999999999999E-2</v>
      </c>
      <c r="J151" s="20">
        <f t="shared" si="29"/>
        <v>0.02</v>
      </c>
      <c r="K151" s="28">
        <f t="shared" si="24"/>
        <v>0</v>
      </c>
      <c r="L151" s="21">
        <f t="shared" si="30"/>
        <v>1089.73</v>
      </c>
      <c r="M151" s="21">
        <f t="shared" si="31"/>
        <v>-1089.73</v>
      </c>
      <c r="N151" s="31">
        <f>IF(A151&gt;$C$3,"_",$C$2-SUM($M$26:M151))</f>
        <v>351673.72507922584</v>
      </c>
      <c r="P151" s="34">
        <f t="shared" si="32"/>
        <v>444.52780863385038</v>
      </c>
      <c r="Q151" s="34">
        <f t="shared" si="33"/>
        <v>977.25694281139238</v>
      </c>
      <c r="R151" s="34">
        <f t="shared" si="34"/>
        <v>1421.7847514452428</v>
      </c>
      <c r="T151" s="34">
        <f t="shared" si="35"/>
        <v>325.92704932477909</v>
      </c>
      <c r="U151" s="34">
        <f t="shared" si="36"/>
        <v>716.52316371735969</v>
      </c>
      <c r="V151" s="34">
        <f t="shared" si="37"/>
        <v>1042.4502130421388</v>
      </c>
      <c r="X151" s="34">
        <f t="shared" si="41"/>
        <v>837.17042589914399</v>
      </c>
      <c r="Y151" s="34">
        <f t="shared" si="42"/>
        <v>416.62319883365484</v>
      </c>
      <c r="Z151" s="34">
        <f t="shared" si="43"/>
        <v>1253.7936247327989</v>
      </c>
      <c r="AA151" s="34">
        <f t="shared" si="44"/>
        <v>268914.34491885343</v>
      </c>
      <c r="AB151" s="33">
        <f t="shared" si="38"/>
        <v>2.5077480447636846</v>
      </c>
      <c r="AC151" s="11">
        <f t="shared" si="39"/>
        <v>43101</v>
      </c>
    </row>
    <row r="152" spans="1:29">
      <c r="A152" s="17">
        <f t="shared" si="40"/>
        <v>127</v>
      </c>
      <c r="B152" s="19">
        <f t="shared" si="25"/>
        <v>43132</v>
      </c>
      <c r="C152" s="20">
        <f>IF(A152&gt;$C$3,"_",IFERROR(VLOOKUP(B152,BAZA_LIBOR_WIBOR_KURS!$C$2:$F$145,2,FALSE),C151))</f>
        <v>-7.3200000000000001E-3</v>
      </c>
      <c r="D152" s="20">
        <f t="shared" si="26"/>
        <v>0.02</v>
      </c>
      <c r="E152" s="27">
        <f t="shared" si="27"/>
        <v>113.30995753643664</v>
      </c>
      <c r="F152" s="27">
        <f t="shared" si="28"/>
        <v>249.94623854052875</v>
      </c>
      <c r="G152" s="30">
        <f>IF(A152&gt;$C$3,"_",$C$8-SUM($F$26:F152))</f>
        <v>106983.45206092633</v>
      </c>
      <c r="H152" s="21">
        <f>IF(A152&gt;$C$3,"_",IFERROR(VLOOKUP(B152,BAZA_LIBOR_WIBOR_KURS!$C$2:$F$145,4,FALSE),H151))</f>
        <v>3.9140000000000001</v>
      </c>
      <c r="I152" s="20">
        <f>IF(A152&gt;$C$3,"_",IFERROR(VLOOKUP(B152,BAZA_LIBOR_WIBOR_KURS!$C$2:$F$145,3,FALSE),I151))</f>
        <v>1.7299999999999999E-2</v>
      </c>
      <c r="J152" s="20">
        <f t="shared" si="29"/>
        <v>0.02</v>
      </c>
      <c r="K152" s="28">
        <f t="shared" si="24"/>
        <v>0</v>
      </c>
      <c r="L152" s="21">
        <f t="shared" si="30"/>
        <v>1093.1199999999999</v>
      </c>
      <c r="M152" s="21">
        <f t="shared" si="31"/>
        <v>-1093.1199999999999</v>
      </c>
      <c r="N152" s="31">
        <f>IF(A152&gt;$C$3,"_",$C$2-SUM($M$26:M152))</f>
        <v>352766.84507922584</v>
      </c>
      <c r="P152" s="34">
        <f t="shared" si="32"/>
        <v>443.49517379761301</v>
      </c>
      <c r="Q152" s="34">
        <f t="shared" si="33"/>
        <v>978.28957764762959</v>
      </c>
      <c r="R152" s="34">
        <f t="shared" si="34"/>
        <v>1421.7847514452426</v>
      </c>
      <c r="T152" s="34">
        <f t="shared" si="35"/>
        <v>325.16992318178444</v>
      </c>
      <c r="U152" s="34">
        <f t="shared" si="36"/>
        <v>717.28028986035417</v>
      </c>
      <c r="V152" s="34">
        <f t="shared" si="37"/>
        <v>1042.4502130421386</v>
      </c>
      <c r="X152" s="34">
        <f t="shared" si="41"/>
        <v>835.87542212276935</v>
      </c>
      <c r="Y152" s="34">
        <f t="shared" si="42"/>
        <v>417.9182026100296</v>
      </c>
      <c r="Z152" s="34">
        <f t="shared" si="43"/>
        <v>1253.7936247327989</v>
      </c>
      <c r="AA152" s="34">
        <f t="shared" si="44"/>
        <v>268496.42671624338</v>
      </c>
      <c r="AB152" s="33">
        <f t="shared" si="38"/>
        <v>2.509700533530518</v>
      </c>
      <c r="AC152" s="11">
        <f t="shared" si="39"/>
        <v>43132</v>
      </c>
    </row>
    <row r="153" spans="1:29">
      <c r="A153" s="17">
        <f t="shared" si="40"/>
        <v>128</v>
      </c>
      <c r="B153" s="19">
        <f t="shared" si="25"/>
        <v>43160</v>
      </c>
      <c r="C153" s="20">
        <f>IF(A153&gt;$C$3,"_",IFERROR(VLOOKUP(B153,BAZA_LIBOR_WIBOR_KURS!$C$2:$F$145,2,FALSE),C152))</f>
        <v>-7.3200000000000001E-3</v>
      </c>
      <c r="D153" s="20">
        <f t="shared" si="26"/>
        <v>0.02</v>
      </c>
      <c r="E153" s="27">
        <f t="shared" si="27"/>
        <v>113.04584767771216</v>
      </c>
      <c r="F153" s="27">
        <f t="shared" si="28"/>
        <v>250.21034839925326</v>
      </c>
      <c r="G153" s="30">
        <f>IF(A153&gt;$C$3,"_",$C$8-SUM($F$26:F153))</f>
        <v>106733.24171252707</v>
      </c>
      <c r="H153" s="21">
        <f>IF(A153&gt;$C$3,"_",IFERROR(VLOOKUP(B153,BAZA_LIBOR_WIBOR_KURS!$C$2:$F$145,4,FALSE),H152))</f>
        <v>3.9140000000000001</v>
      </c>
      <c r="I153" s="20">
        <f>IF(A153&gt;$C$3,"_",IFERROR(VLOOKUP(B153,BAZA_LIBOR_WIBOR_KURS!$C$2:$F$145,3,FALSE),I152))</f>
        <v>1.7299999999999999E-2</v>
      </c>
      <c r="J153" s="20">
        <f t="shared" si="29"/>
        <v>0.02</v>
      </c>
      <c r="K153" s="28">
        <f t="shared" si="24"/>
        <v>0</v>
      </c>
      <c r="L153" s="21">
        <f t="shared" si="30"/>
        <v>1096.52</v>
      </c>
      <c r="M153" s="21">
        <f t="shared" si="31"/>
        <v>-1096.52</v>
      </c>
      <c r="N153" s="31">
        <f>IF(A153&gt;$C$3,"_",$C$2-SUM($M$26:M153))</f>
        <v>353863.36507922586</v>
      </c>
      <c r="P153" s="34">
        <f t="shared" si="32"/>
        <v>442.4614478105654</v>
      </c>
      <c r="Q153" s="34">
        <f t="shared" si="33"/>
        <v>979.32330363467736</v>
      </c>
      <c r="R153" s="34">
        <f t="shared" si="34"/>
        <v>1421.7847514452428</v>
      </c>
      <c r="T153" s="34">
        <f t="shared" si="35"/>
        <v>324.41199700883203</v>
      </c>
      <c r="U153" s="34">
        <f t="shared" si="36"/>
        <v>718.03821603330675</v>
      </c>
      <c r="V153" s="34">
        <f t="shared" si="37"/>
        <v>1042.4502130421388</v>
      </c>
      <c r="X153" s="34">
        <f t="shared" si="41"/>
        <v>834.57639304298982</v>
      </c>
      <c r="Y153" s="34">
        <f t="shared" si="42"/>
        <v>419.21723168980895</v>
      </c>
      <c r="Z153" s="34">
        <f t="shared" si="43"/>
        <v>1253.7936247327989</v>
      </c>
      <c r="AA153" s="34">
        <f t="shared" si="44"/>
        <v>268077.20948455355</v>
      </c>
      <c r="AB153" s="33">
        <f t="shared" si="38"/>
        <v>2.5116562111604059</v>
      </c>
      <c r="AC153" s="11">
        <f t="shared" si="39"/>
        <v>43160</v>
      </c>
    </row>
    <row r="154" spans="1:29">
      <c r="A154" s="17">
        <f t="shared" si="40"/>
        <v>129</v>
      </c>
      <c r="B154" s="19">
        <f t="shared" si="25"/>
        <v>43191</v>
      </c>
      <c r="C154" s="20">
        <f>IF(A154&gt;$C$3,"_",IFERROR(VLOOKUP(B154,BAZA_LIBOR_WIBOR_KURS!$C$2:$F$145,2,FALSE),C153))</f>
        <v>-7.3200000000000001E-3</v>
      </c>
      <c r="D154" s="20">
        <f t="shared" si="26"/>
        <v>0.02</v>
      </c>
      <c r="E154" s="27">
        <f t="shared" si="27"/>
        <v>112.7814587429036</v>
      </c>
      <c r="F154" s="27">
        <f t="shared" si="28"/>
        <v>250.47473733406173</v>
      </c>
      <c r="G154" s="30">
        <f>IF(A154&gt;$C$3,"_",$C$8-SUM($F$26:F154))</f>
        <v>106482.76697519301</v>
      </c>
      <c r="H154" s="21">
        <f>IF(A154&gt;$C$3,"_",IFERROR(VLOOKUP(B154,BAZA_LIBOR_WIBOR_KURS!$C$2:$F$145,4,FALSE),H153))</f>
        <v>3.9140000000000001</v>
      </c>
      <c r="I154" s="20">
        <f>IF(A154&gt;$C$3,"_",IFERROR(VLOOKUP(B154,BAZA_LIBOR_WIBOR_KURS!$C$2:$F$145,3,FALSE),I153))</f>
        <v>1.7299999999999999E-2</v>
      </c>
      <c r="J154" s="20">
        <f t="shared" si="29"/>
        <v>0.02</v>
      </c>
      <c r="K154" s="28">
        <f t="shared" ref="K154:K217" si="45">IF(A154&gt;$C$3,"_",IF(B154&gt;$F$4,0,H154*(E154+F154)))</f>
        <v>0</v>
      </c>
      <c r="L154" s="21">
        <f t="shared" si="30"/>
        <v>1099.93</v>
      </c>
      <c r="M154" s="21">
        <f t="shared" si="31"/>
        <v>-1099.93</v>
      </c>
      <c r="N154" s="31">
        <f>IF(A154&gt;$C$3,"_",$C$2-SUM($M$26:M154))</f>
        <v>354963.29507922585</v>
      </c>
      <c r="P154" s="34">
        <f t="shared" si="32"/>
        <v>441.42662951972471</v>
      </c>
      <c r="Q154" s="34">
        <f t="shared" si="33"/>
        <v>980.35812192551759</v>
      </c>
      <c r="R154" s="34">
        <f t="shared" si="34"/>
        <v>1421.7847514452424</v>
      </c>
      <c r="T154" s="34">
        <f t="shared" si="35"/>
        <v>323.65326996055677</v>
      </c>
      <c r="U154" s="34">
        <f t="shared" si="36"/>
        <v>718.79694308158162</v>
      </c>
      <c r="V154" s="34">
        <f t="shared" si="37"/>
        <v>1042.4502130421383</v>
      </c>
      <c r="X154" s="34">
        <f t="shared" si="41"/>
        <v>833.27332614782051</v>
      </c>
      <c r="Y154" s="34">
        <f t="shared" si="42"/>
        <v>420.52029858497815</v>
      </c>
      <c r="Z154" s="34">
        <f t="shared" si="43"/>
        <v>1253.7936247327987</v>
      </c>
      <c r="AA154" s="34">
        <f t="shared" si="44"/>
        <v>267656.68918596854</v>
      </c>
      <c r="AB154" s="33">
        <f t="shared" si="38"/>
        <v>2.5136150833526307</v>
      </c>
      <c r="AC154" s="11">
        <f t="shared" si="39"/>
        <v>43191</v>
      </c>
    </row>
    <row r="155" spans="1:29">
      <c r="A155" s="17">
        <f t="shared" si="40"/>
        <v>130</v>
      </c>
      <c r="B155" s="19">
        <f t="shared" ref="B155:B218" si="46">IF(A155&gt;$C$3,"_",DATE(YEAR(B154),MONTH(B154)+1,1))</f>
        <v>43221</v>
      </c>
      <c r="C155" s="20">
        <f>IF(A155&gt;$C$3,"_",IFERROR(VLOOKUP(B155,BAZA_LIBOR_WIBOR_KURS!$C$2:$F$145,2,FALSE),C154))</f>
        <v>-7.3200000000000001E-3</v>
      </c>
      <c r="D155" s="20">
        <f t="shared" ref="D155:D218" si="47">IF(A155&gt;$C$3,"_",D154)</f>
        <v>0.02</v>
      </c>
      <c r="E155" s="27">
        <f t="shared" ref="E155:E218" si="48">IF(A155&gt;$C$3,"_",IPMT((C155+D155)/12,1,$C$3-A154,-G154))</f>
        <v>112.51679043712063</v>
      </c>
      <c r="F155" s="27">
        <f t="shared" ref="F155:F218" si="49">IF(A155&gt;$C$3,"_",PPMT((C155+D155)/12,1,$C$3-A154,-G154))</f>
        <v>250.73940563984479</v>
      </c>
      <c r="G155" s="30">
        <f>IF(A155&gt;$C$3,"_",$C$8-SUM($F$26:F155))</f>
        <v>106232.02756955317</v>
      </c>
      <c r="H155" s="21">
        <f>IF(A155&gt;$C$3,"_",IFERROR(VLOOKUP(B155,BAZA_LIBOR_WIBOR_KURS!$C$2:$F$145,4,FALSE),H154))</f>
        <v>3.9140000000000001</v>
      </c>
      <c r="I155" s="20">
        <f>IF(A155&gt;$C$3,"_",IFERROR(VLOOKUP(B155,BAZA_LIBOR_WIBOR_KURS!$C$2:$F$145,3,FALSE),I154))</f>
        <v>1.7299999999999999E-2</v>
      </c>
      <c r="J155" s="20">
        <f t="shared" ref="J155:J218" si="50">IF(A155&gt;$C$3,"_",J154)</f>
        <v>0.02</v>
      </c>
      <c r="K155" s="28">
        <f t="shared" si="45"/>
        <v>0</v>
      </c>
      <c r="L155" s="21">
        <f t="shared" ref="L155:L218" si="51">IF(A155&gt;$C$3,"_",IF(N154&lt;0,0,ROUND(N154*(I155+J155)/12,2)))</f>
        <v>1103.3399999999999</v>
      </c>
      <c r="M155" s="21">
        <f t="shared" ref="M155:M218" si="52">IFERROR(K155-L155,"_")</f>
        <v>-1103.3399999999999</v>
      </c>
      <c r="N155" s="31">
        <f>IF(A155&gt;$C$3,"_",$C$2-SUM($M$26:M155))</f>
        <v>356066.63507922587</v>
      </c>
      <c r="P155" s="34">
        <f t="shared" ref="P155:P218" si="53">IF(ISNUMBER(E155)=TRUE,E155*H155,)</f>
        <v>440.39071777089015</v>
      </c>
      <c r="Q155" s="34">
        <f t="shared" ref="Q155:Q218" si="54">IF(ISNUMBER(E155)=TRUE,F155*H155,)</f>
        <v>981.3940336743525</v>
      </c>
      <c r="R155" s="34">
        <f t="shared" ref="R155:R218" si="55">Q155+P155</f>
        <v>1421.7847514452426</v>
      </c>
      <c r="T155" s="34">
        <f t="shared" ref="T155:T218" si="56">IF(ISNUMBER(E155)=TRUE,IF(B155&gt;F$4,E155*I$5,E155*H155),)</f>
        <v>322.89374119070067</v>
      </c>
      <c r="U155" s="34">
        <f t="shared" ref="U155:U218" si="57">IF(ISNUMBER(F155)=TRUE,IF(B155&gt;F$4,F155*I$5,F155*H155),)</f>
        <v>719.55647185143812</v>
      </c>
      <c r="V155" s="34">
        <f t="shared" ref="V155:V218" si="58">U155+T155</f>
        <v>1042.4502130421388</v>
      </c>
      <c r="X155" s="34">
        <f t="shared" si="41"/>
        <v>831.96620888638552</v>
      </c>
      <c r="Y155" s="34">
        <f t="shared" si="42"/>
        <v>421.82741584641298</v>
      </c>
      <c r="Z155" s="34">
        <f t="shared" si="43"/>
        <v>1253.7936247327984</v>
      </c>
      <c r="AA155" s="34">
        <f t="shared" si="44"/>
        <v>267234.86177012214</v>
      </c>
      <c r="AB155" s="33">
        <f t="shared" ref="AB155:AB218" si="59">AA155/G155</f>
        <v>2.5155771558173052</v>
      </c>
      <c r="AC155" s="11">
        <f t="shared" ref="AC155:AC218" si="60">B155</f>
        <v>43221</v>
      </c>
    </row>
    <row r="156" spans="1:29">
      <c r="A156" s="17">
        <f t="shared" ref="A156:A219" si="61">A155+1</f>
        <v>131</v>
      </c>
      <c r="B156" s="19">
        <f t="shared" si="46"/>
        <v>43252</v>
      </c>
      <c r="C156" s="20">
        <f>IF(A156&gt;$C$3,"_",IFERROR(VLOOKUP(B156,BAZA_LIBOR_WIBOR_KURS!$C$2:$F$145,2,FALSE),C155))</f>
        <v>-7.3200000000000001E-3</v>
      </c>
      <c r="D156" s="20">
        <f t="shared" si="47"/>
        <v>0.02</v>
      </c>
      <c r="E156" s="27">
        <f t="shared" si="48"/>
        <v>112.25184246516119</v>
      </c>
      <c r="F156" s="27">
        <f t="shared" si="49"/>
        <v>251.00435361180425</v>
      </c>
      <c r="G156" s="30">
        <f>IF(A156&gt;$C$3,"_",$C$8-SUM($F$26:F156))</f>
        <v>105981.02321594136</v>
      </c>
      <c r="H156" s="21">
        <f>IF(A156&gt;$C$3,"_",IFERROR(VLOOKUP(B156,BAZA_LIBOR_WIBOR_KURS!$C$2:$F$145,4,FALSE),H155))</f>
        <v>3.9140000000000001</v>
      </c>
      <c r="I156" s="20">
        <f>IF(A156&gt;$C$3,"_",IFERROR(VLOOKUP(B156,BAZA_LIBOR_WIBOR_KURS!$C$2:$F$145,3,FALSE),I155))</f>
        <v>1.7299999999999999E-2</v>
      </c>
      <c r="J156" s="20">
        <f t="shared" si="50"/>
        <v>0.02</v>
      </c>
      <c r="K156" s="28">
        <f t="shared" si="45"/>
        <v>0</v>
      </c>
      <c r="L156" s="21">
        <f t="shared" si="51"/>
        <v>1106.77</v>
      </c>
      <c r="M156" s="21">
        <f t="shared" si="52"/>
        <v>-1106.77</v>
      </c>
      <c r="N156" s="31">
        <f>IF(A156&gt;$C$3,"_",$C$2-SUM($M$26:M156))</f>
        <v>357173.40507922583</v>
      </c>
      <c r="P156" s="34">
        <f t="shared" si="53"/>
        <v>439.35371140864089</v>
      </c>
      <c r="Q156" s="34">
        <f t="shared" si="54"/>
        <v>982.43104003660187</v>
      </c>
      <c r="R156" s="34">
        <f t="shared" si="55"/>
        <v>1421.7847514452428</v>
      </c>
      <c r="T156" s="34">
        <f t="shared" si="56"/>
        <v>322.13340985211096</v>
      </c>
      <c r="U156" s="34">
        <f t="shared" si="57"/>
        <v>720.31680319002783</v>
      </c>
      <c r="V156" s="34">
        <f t="shared" si="58"/>
        <v>1042.4502130421388</v>
      </c>
      <c r="X156" s="34">
        <f t="shared" ref="X156:X219" si="62">IF(A156&gt;$C$3,0,IPMT((I156+J156)/12,1,$C$3-A155,-AA155))</f>
        <v>830.65502866879626</v>
      </c>
      <c r="Y156" s="34">
        <f t="shared" ref="Y156:Y219" si="63">IF(A156&gt;$C$3,0,PPMT((I156+J156)/12,1,$C$3-A155,-AA155))</f>
        <v>423.13859606400234</v>
      </c>
      <c r="Z156" s="34">
        <f t="shared" ref="Z156:Z219" si="64">Y156+X156</f>
        <v>1253.7936247327987</v>
      </c>
      <c r="AA156" s="34">
        <f t="shared" ref="AA156:AA219" si="65">AA155-Y156</f>
        <v>266811.72317405813</v>
      </c>
      <c r="AB156" s="33">
        <f t="shared" si="59"/>
        <v>2.5175424342753949</v>
      </c>
      <c r="AC156" s="11">
        <f t="shared" si="60"/>
        <v>43252</v>
      </c>
    </row>
    <row r="157" spans="1:29">
      <c r="A157" s="17">
        <f t="shared" si="61"/>
        <v>132</v>
      </c>
      <c r="B157" s="19">
        <f t="shared" si="46"/>
        <v>43282</v>
      </c>
      <c r="C157" s="20">
        <f>IF(A157&gt;$C$3,"_",IFERROR(VLOOKUP(B157,BAZA_LIBOR_WIBOR_KURS!$C$2:$F$145,2,FALSE),C156))</f>
        <v>-7.3200000000000001E-3</v>
      </c>
      <c r="D157" s="20">
        <f t="shared" si="47"/>
        <v>0.02</v>
      </c>
      <c r="E157" s="27">
        <f t="shared" si="48"/>
        <v>111.98661453151136</v>
      </c>
      <c r="F157" s="27">
        <f t="shared" si="49"/>
        <v>251.269581545454</v>
      </c>
      <c r="G157" s="30">
        <f>IF(A157&gt;$C$3,"_",$C$8-SUM($F$26:F157))</f>
        <v>105729.75363439591</v>
      </c>
      <c r="H157" s="21">
        <f>IF(A157&gt;$C$3,"_",IFERROR(VLOOKUP(B157,BAZA_LIBOR_WIBOR_KURS!$C$2:$F$145,4,FALSE),H156))</f>
        <v>3.9140000000000001</v>
      </c>
      <c r="I157" s="20">
        <f>IF(A157&gt;$C$3,"_",IFERROR(VLOOKUP(B157,BAZA_LIBOR_WIBOR_KURS!$C$2:$F$145,3,FALSE),I156))</f>
        <v>1.7299999999999999E-2</v>
      </c>
      <c r="J157" s="20">
        <f t="shared" si="50"/>
        <v>0.02</v>
      </c>
      <c r="K157" s="28">
        <f t="shared" si="45"/>
        <v>0</v>
      </c>
      <c r="L157" s="21">
        <f t="shared" si="51"/>
        <v>1110.21</v>
      </c>
      <c r="M157" s="21">
        <f t="shared" si="52"/>
        <v>-1110.21</v>
      </c>
      <c r="N157" s="31">
        <f>IF(A157&gt;$C$3,"_",$C$2-SUM($M$26:M157))</f>
        <v>358283.61507922586</v>
      </c>
      <c r="P157" s="34">
        <f t="shared" si="53"/>
        <v>438.31560927633552</v>
      </c>
      <c r="Q157" s="34">
        <f t="shared" si="54"/>
        <v>983.46914216890696</v>
      </c>
      <c r="R157" s="34">
        <f t="shared" si="55"/>
        <v>1421.7847514452424</v>
      </c>
      <c r="T157" s="34">
        <f t="shared" si="56"/>
        <v>321.37227509674011</v>
      </c>
      <c r="U157" s="34">
        <f t="shared" si="57"/>
        <v>721.0779379453985</v>
      </c>
      <c r="V157" s="34">
        <f t="shared" si="58"/>
        <v>1042.4502130421386</v>
      </c>
      <c r="X157" s="34">
        <f t="shared" si="62"/>
        <v>829.33977286603067</v>
      </c>
      <c r="Y157" s="34">
        <f t="shared" si="63"/>
        <v>424.45385186676788</v>
      </c>
      <c r="Z157" s="34">
        <f t="shared" si="64"/>
        <v>1253.7936247327984</v>
      </c>
      <c r="AA157" s="34">
        <f t="shared" si="65"/>
        <v>266387.26932219137</v>
      </c>
      <c r="AB157" s="33">
        <f t="shared" si="59"/>
        <v>2.519510924458737</v>
      </c>
      <c r="AC157" s="11">
        <f t="shared" si="60"/>
        <v>43282</v>
      </c>
    </row>
    <row r="158" spans="1:29">
      <c r="A158" s="17">
        <f t="shared" si="61"/>
        <v>133</v>
      </c>
      <c r="B158" s="19">
        <f t="shared" si="46"/>
        <v>43313</v>
      </c>
      <c r="C158" s="20">
        <f>IF(A158&gt;$C$3,"_",IFERROR(VLOOKUP(B158,BAZA_LIBOR_WIBOR_KURS!$C$2:$F$145,2,FALSE),C157))</f>
        <v>-7.3200000000000001E-3</v>
      </c>
      <c r="D158" s="20">
        <f t="shared" si="47"/>
        <v>0.02</v>
      </c>
      <c r="E158" s="27">
        <f t="shared" si="48"/>
        <v>111.72110634034502</v>
      </c>
      <c r="F158" s="27">
        <f t="shared" si="49"/>
        <v>251.53508973662039</v>
      </c>
      <c r="G158" s="30">
        <f>IF(A158&gt;$C$3,"_",$C$8-SUM($F$26:F158))</f>
        <v>105478.21854465929</v>
      </c>
      <c r="H158" s="21">
        <f>IF(A158&gt;$C$3,"_",IFERROR(VLOOKUP(B158,BAZA_LIBOR_WIBOR_KURS!$C$2:$F$145,4,FALSE),H157))</f>
        <v>3.9140000000000001</v>
      </c>
      <c r="I158" s="20">
        <f>IF(A158&gt;$C$3,"_",IFERROR(VLOOKUP(B158,BAZA_LIBOR_WIBOR_KURS!$C$2:$F$145,3,FALSE),I157))</f>
        <v>1.7299999999999999E-2</v>
      </c>
      <c r="J158" s="20">
        <f t="shared" si="50"/>
        <v>0.02</v>
      </c>
      <c r="K158" s="28">
        <f t="shared" si="45"/>
        <v>0</v>
      </c>
      <c r="L158" s="21">
        <f t="shared" si="51"/>
        <v>1113.6600000000001</v>
      </c>
      <c r="M158" s="21">
        <f t="shared" si="52"/>
        <v>-1113.6600000000001</v>
      </c>
      <c r="N158" s="31">
        <f>IF(A158&gt;$C$3,"_",$C$2-SUM($M$26:M158))</f>
        <v>359397.27507922583</v>
      </c>
      <c r="P158" s="34">
        <f t="shared" si="53"/>
        <v>437.27641021611043</v>
      </c>
      <c r="Q158" s="34">
        <f t="shared" si="54"/>
        <v>984.50834122913227</v>
      </c>
      <c r="R158" s="34">
        <f t="shared" si="55"/>
        <v>1421.7847514452428</v>
      </c>
      <c r="T158" s="34">
        <f t="shared" si="56"/>
        <v>320.61033607564451</v>
      </c>
      <c r="U158" s="34">
        <f t="shared" si="57"/>
        <v>721.83987696649422</v>
      </c>
      <c r="V158" s="34">
        <f t="shared" si="58"/>
        <v>1042.4502130421388</v>
      </c>
      <c r="X158" s="34">
        <f t="shared" si="62"/>
        <v>828.02042880981151</v>
      </c>
      <c r="Y158" s="34">
        <f t="shared" si="63"/>
        <v>425.77319592298716</v>
      </c>
      <c r="Z158" s="34">
        <f t="shared" si="64"/>
        <v>1253.7936247327987</v>
      </c>
      <c r="AA158" s="34">
        <f t="shared" si="65"/>
        <v>265961.49612626835</v>
      </c>
      <c r="AB158" s="33">
        <f t="shared" si="59"/>
        <v>2.5214826321100667</v>
      </c>
      <c r="AC158" s="11">
        <f t="shared" si="60"/>
        <v>43313</v>
      </c>
    </row>
    <row r="159" spans="1:29">
      <c r="A159" s="17">
        <f t="shared" si="61"/>
        <v>134</v>
      </c>
      <c r="B159" s="19">
        <f t="shared" si="46"/>
        <v>43344</v>
      </c>
      <c r="C159" s="20">
        <f>IF(A159&gt;$C$3,"_",IFERROR(VLOOKUP(B159,BAZA_LIBOR_WIBOR_KURS!$C$2:$F$145,2,FALSE),C158))</f>
        <v>-7.3200000000000001E-3</v>
      </c>
      <c r="D159" s="20">
        <f t="shared" si="47"/>
        <v>0.02</v>
      </c>
      <c r="E159" s="27">
        <f t="shared" si="48"/>
        <v>111.45531759552333</v>
      </c>
      <c r="F159" s="27">
        <f t="shared" si="49"/>
        <v>251.80087848144208</v>
      </c>
      <c r="G159" s="30">
        <f>IF(A159&gt;$C$3,"_",$C$8-SUM($F$26:F159))</f>
        <v>105226.41766617785</v>
      </c>
      <c r="H159" s="21">
        <f>IF(A159&gt;$C$3,"_",IFERROR(VLOOKUP(B159,BAZA_LIBOR_WIBOR_KURS!$C$2:$F$145,4,FALSE),H158))</f>
        <v>3.9140000000000001</v>
      </c>
      <c r="I159" s="20">
        <f>IF(A159&gt;$C$3,"_",IFERROR(VLOOKUP(B159,BAZA_LIBOR_WIBOR_KURS!$C$2:$F$145,3,FALSE),I158))</f>
        <v>1.7299999999999999E-2</v>
      </c>
      <c r="J159" s="20">
        <f t="shared" si="50"/>
        <v>0.02</v>
      </c>
      <c r="K159" s="28">
        <f t="shared" si="45"/>
        <v>0</v>
      </c>
      <c r="L159" s="21">
        <f t="shared" si="51"/>
        <v>1117.1300000000001</v>
      </c>
      <c r="M159" s="21">
        <f t="shared" si="52"/>
        <v>-1117.1300000000001</v>
      </c>
      <c r="N159" s="31">
        <f>IF(A159&gt;$C$3,"_",$C$2-SUM($M$26:M159))</f>
        <v>360514.40507922583</v>
      </c>
      <c r="P159" s="34">
        <f t="shared" si="53"/>
        <v>436.2361130688783</v>
      </c>
      <c r="Q159" s="34">
        <f t="shared" si="54"/>
        <v>985.54863837636435</v>
      </c>
      <c r="R159" s="34">
        <f t="shared" si="55"/>
        <v>1421.7847514452426</v>
      </c>
      <c r="T159" s="34">
        <f t="shared" si="56"/>
        <v>319.84759193898327</v>
      </c>
      <c r="U159" s="34">
        <f t="shared" si="57"/>
        <v>722.60262110315546</v>
      </c>
      <c r="V159" s="34">
        <f t="shared" si="58"/>
        <v>1042.4502130421388</v>
      </c>
      <c r="X159" s="34">
        <f t="shared" si="62"/>
        <v>826.69698379248405</v>
      </c>
      <c r="Y159" s="34">
        <f t="shared" si="63"/>
        <v>427.09664094031433</v>
      </c>
      <c r="Z159" s="34">
        <f t="shared" si="64"/>
        <v>1253.7936247327984</v>
      </c>
      <c r="AA159" s="34">
        <f t="shared" si="65"/>
        <v>265534.39948532806</v>
      </c>
      <c r="AB159" s="33">
        <f t="shared" si="59"/>
        <v>2.5234575629830345</v>
      </c>
      <c r="AC159" s="11">
        <f t="shared" si="60"/>
        <v>43344</v>
      </c>
    </row>
    <row r="160" spans="1:29">
      <c r="A160" s="17">
        <f t="shared" si="61"/>
        <v>135</v>
      </c>
      <c r="B160" s="19">
        <f t="shared" si="46"/>
        <v>43374</v>
      </c>
      <c r="C160" s="20">
        <f>IF(A160&gt;$C$3,"_",IFERROR(VLOOKUP(B160,BAZA_LIBOR_WIBOR_KURS!$C$2:$F$145,2,FALSE),C159))</f>
        <v>-7.3200000000000001E-3</v>
      </c>
      <c r="D160" s="20">
        <f t="shared" si="47"/>
        <v>0.02</v>
      </c>
      <c r="E160" s="27">
        <f t="shared" si="48"/>
        <v>111.18924800059459</v>
      </c>
      <c r="F160" s="27">
        <f t="shared" si="49"/>
        <v>252.06694807637083</v>
      </c>
      <c r="G160" s="30">
        <f>IF(A160&gt;$C$3,"_",$C$8-SUM($F$26:F160))</f>
        <v>104974.35071810149</v>
      </c>
      <c r="H160" s="21">
        <f>IF(A160&gt;$C$3,"_",IFERROR(VLOOKUP(B160,BAZA_LIBOR_WIBOR_KURS!$C$2:$F$145,4,FALSE),H159))</f>
        <v>3.9140000000000001</v>
      </c>
      <c r="I160" s="20">
        <f>IF(A160&gt;$C$3,"_",IFERROR(VLOOKUP(B160,BAZA_LIBOR_WIBOR_KURS!$C$2:$F$145,3,FALSE),I159))</f>
        <v>1.7299999999999999E-2</v>
      </c>
      <c r="J160" s="20">
        <f t="shared" si="50"/>
        <v>0.02</v>
      </c>
      <c r="K160" s="28">
        <f t="shared" si="45"/>
        <v>0</v>
      </c>
      <c r="L160" s="21">
        <f t="shared" si="51"/>
        <v>1120.5999999999999</v>
      </c>
      <c r="M160" s="21">
        <f t="shared" si="52"/>
        <v>-1120.5999999999999</v>
      </c>
      <c r="N160" s="31">
        <f>IF(A160&gt;$C$3,"_",$C$2-SUM($M$26:M160))</f>
        <v>361635.00507922587</v>
      </c>
      <c r="P160" s="34">
        <f t="shared" si="53"/>
        <v>435.19471667432725</v>
      </c>
      <c r="Q160" s="34">
        <f t="shared" si="54"/>
        <v>986.59003477091551</v>
      </c>
      <c r="R160" s="34">
        <f t="shared" si="55"/>
        <v>1421.7847514452428</v>
      </c>
      <c r="T160" s="34">
        <f t="shared" si="56"/>
        <v>319.08404183601755</v>
      </c>
      <c r="U160" s="34">
        <f t="shared" si="57"/>
        <v>723.36617120612118</v>
      </c>
      <c r="V160" s="34">
        <f t="shared" si="58"/>
        <v>1042.4502130421388</v>
      </c>
      <c r="X160" s="34">
        <f t="shared" si="62"/>
        <v>825.36942506689468</v>
      </c>
      <c r="Y160" s="34">
        <f t="shared" si="63"/>
        <v>428.42419966590393</v>
      </c>
      <c r="Z160" s="34">
        <f t="shared" si="64"/>
        <v>1253.7936247327987</v>
      </c>
      <c r="AA160" s="34">
        <f t="shared" si="65"/>
        <v>265105.97528566216</v>
      </c>
      <c r="AB160" s="33">
        <f t="shared" si="59"/>
        <v>2.5254357228422277</v>
      </c>
      <c r="AC160" s="11">
        <f t="shared" si="60"/>
        <v>43374</v>
      </c>
    </row>
    <row r="161" spans="1:29">
      <c r="A161" s="17">
        <f t="shared" si="61"/>
        <v>136</v>
      </c>
      <c r="B161" s="19">
        <f t="shared" si="46"/>
        <v>43405</v>
      </c>
      <c r="C161" s="20">
        <f>IF(A161&gt;$C$3,"_",IFERROR(VLOOKUP(B161,BAZA_LIBOR_WIBOR_KURS!$C$2:$F$145,2,FALSE),C160))</f>
        <v>-7.3200000000000001E-3</v>
      </c>
      <c r="D161" s="20">
        <f t="shared" si="47"/>
        <v>0.02</v>
      </c>
      <c r="E161" s="27">
        <f t="shared" si="48"/>
        <v>110.92289725879392</v>
      </c>
      <c r="F161" s="27">
        <f t="shared" si="49"/>
        <v>252.33329881817158</v>
      </c>
      <c r="G161" s="30">
        <f>IF(A161&gt;$C$3,"_",$C$8-SUM($F$26:F161))</f>
        <v>104722.01741928331</v>
      </c>
      <c r="H161" s="21">
        <f>IF(A161&gt;$C$3,"_",IFERROR(VLOOKUP(B161,BAZA_LIBOR_WIBOR_KURS!$C$2:$F$145,4,FALSE),H160))</f>
        <v>3.9140000000000001</v>
      </c>
      <c r="I161" s="20">
        <f>IF(A161&gt;$C$3,"_",IFERROR(VLOOKUP(B161,BAZA_LIBOR_WIBOR_KURS!$C$2:$F$145,3,FALSE),I160))</f>
        <v>1.7299999999999999E-2</v>
      </c>
      <c r="J161" s="20">
        <f t="shared" si="50"/>
        <v>0.02</v>
      </c>
      <c r="K161" s="28">
        <f t="shared" si="45"/>
        <v>0</v>
      </c>
      <c r="L161" s="21">
        <f t="shared" si="51"/>
        <v>1124.08</v>
      </c>
      <c r="M161" s="21">
        <f t="shared" si="52"/>
        <v>-1124.08</v>
      </c>
      <c r="N161" s="31">
        <f>IF(A161&gt;$C$3,"_",$C$2-SUM($M$26:M161))</f>
        <v>362759.08507922583</v>
      </c>
      <c r="P161" s="34">
        <f t="shared" si="53"/>
        <v>434.15221987091945</v>
      </c>
      <c r="Q161" s="34">
        <f t="shared" si="54"/>
        <v>987.63253157432359</v>
      </c>
      <c r="R161" s="34">
        <f t="shared" si="55"/>
        <v>1421.784751445243</v>
      </c>
      <c r="T161" s="34">
        <f t="shared" si="56"/>
        <v>318.31968491510986</v>
      </c>
      <c r="U161" s="34">
        <f t="shared" si="57"/>
        <v>724.13052812702915</v>
      </c>
      <c r="V161" s="34">
        <f t="shared" si="58"/>
        <v>1042.450213042139</v>
      </c>
      <c r="X161" s="34">
        <f t="shared" si="62"/>
        <v>824.0377398462665</v>
      </c>
      <c r="Y161" s="34">
        <f t="shared" si="63"/>
        <v>429.75588488653216</v>
      </c>
      <c r="Z161" s="34">
        <f t="shared" si="64"/>
        <v>1253.7936247327987</v>
      </c>
      <c r="AA161" s="34">
        <f t="shared" si="65"/>
        <v>264676.21940077562</v>
      </c>
      <c r="AB161" s="33">
        <f t="shared" si="59"/>
        <v>2.5274171174631959</v>
      </c>
      <c r="AC161" s="11">
        <f t="shared" si="60"/>
        <v>43405</v>
      </c>
    </row>
    <row r="162" spans="1:29">
      <c r="A162" s="17">
        <f t="shared" si="61"/>
        <v>137</v>
      </c>
      <c r="B162" s="19">
        <f t="shared" si="46"/>
        <v>43435</v>
      </c>
      <c r="C162" s="20">
        <f>IF(A162&gt;$C$3,"_",IFERROR(VLOOKUP(B162,BAZA_LIBOR_WIBOR_KURS!$C$2:$F$145,2,FALSE),C161))</f>
        <v>-7.3200000000000001E-3</v>
      </c>
      <c r="D162" s="20">
        <f t="shared" si="47"/>
        <v>0.02</v>
      </c>
      <c r="E162" s="27">
        <f t="shared" si="48"/>
        <v>110.6562650730427</v>
      </c>
      <c r="F162" s="27">
        <f t="shared" si="49"/>
        <v>252.59993100392271</v>
      </c>
      <c r="G162" s="30">
        <f>IF(A162&gt;$C$3,"_",$C$8-SUM($F$26:F162))</f>
        <v>104469.41748827939</v>
      </c>
      <c r="H162" s="21">
        <f>IF(A162&gt;$C$3,"_",IFERROR(VLOOKUP(B162,BAZA_LIBOR_WIBOR_KURS!$C$2:$F$145,4,FALSE),H161))</f>
        <v>3.9140000000000001</v>
      </c>
      <c r="I162" s="20">
        <f>IF(A162&gt;$C$3,"_",IFERROR(VLOOKUP(B162,BAZA_LIBOR_WIBOR_KURS!$C$2:$F$145,3,FALSE),I161))</f>
        <v>1.7299999999999999E-2</v>
      </c>
      <c r="J162" s="20">
        <f t="shared" si="50"/>
        <v>0.02</v>
      </c>
      <c r="K162" s="28">
        <f t="shared" si="45"/>
        <v>0</v>
      </c>
      <c r="L162" s="21">
        <f t="shared" si="51"/>
        <v>1127.58</v>
      </c>
      <c r="M162" s="21">
        <f t="shared" si="52"/>
        <v>-1127.58</v>
      </c>
      <c r="N162" s="31">
        <f>IF(A162&gt;$C$3,"_",$C$2-SUM($M$26:M162))</f>
        <v>363886.66507922584</v>
      </c>
      <c r="P162" s="34">
        <f t="shared" si="53"/>
        <v>433.10862149588917</v>
      </c>
      <c r="Q162" s="34">
        <f t="shared" si="54"/>
        <v>988.67612994935348</v>
      </c>
      <c r="R162" s="34">
        <f t="shared" si="55"/>
        <v>1421.7847514452426</v>
      </c>
      <c r="T162" s="34">
        <f t="shared" si="56"/>
        <v>317.55452032372222</v>
      </c>
      <c r="U162" s="34">
        <f t="shared" si="57"/>
        <v>724.89569271841651</v>
      </c>
      <c r="V162" s="34">
        <f t="shared" si="58"/>
        <v>1042.4502130421388</v>
      </c>
      <c r="X162" s="34">
        <f t="shared" si="62"/>
        <v>822.70191530407749</v>
      </c>
      <c r="Y162" s="34">
        <f t="shared" si="63"/>
        <v>431.091709428721</v>
      </c>
      <c r="Z162" s="34">
        <f t="shared" si="64"/>
        <v>1253.7936247327984</v>
      </c>
      <c r="AA162" s="34">
        <f t="shared" si="65"/>
        <v>264245.12769134692</v>
      </c>
      <c r="AB162" s="33">
        <f t="shared" si="59"/>
        <v>2.5294017526324684</v>
      </c>
      <c r="AC162" s="11">
        <f t="shared" si="60"/>
        <v>43435</v>
      </c>
    </row>
    <row r="163" spans="1:29">
      <c r="A163" s="17">
        <f t="shared" si="61"/>
        <v>138</v>
      </c>
      <c r="B163" s="19">
        <f t="shared" si="46"/>
        <v>43466</v>
      </c>
      <c r="C163" s="20">
        <f>IF(A163&gt;$C$3,"_",IFERROR(VLOOKUP(B163,BAZA_LIBOR_WIBOR_KURS!$C$2:$F$145,2,FALSE),C162))</f>
        <v>-7.3200000000000001E-3</v>
      </c>
      <c r="D163" s="20">
        <f t="shared" si="47"/>
        <v>0.02</v>
      </c>
      <c r="E163" s="27">
        <f t="shared" si="48"/>
        <v>110.38935114594855</v>
      </c>
      <c r="F163" s="27">
        <f t="shared" si="49"/>
        <v>252.86684493101694</v>
      </c>
      <c r="G163" s="30">
        <f>IF(A163&gt;$C$3,"_",$C$8-SUM($F$26:F163))</f>
        <v>104216.55064334837</v>
      </c>
      <c r="H163" s="21">
        <f>IF(A163&gt;$C$3,"_",IFERROR(VLOOKUP(B163,BAZA_LIBOR_WIBOR_KURS!$C$2:$F$145,4,FALSE),H162))</f>
        <v>3.9140000000000001</v>
      </c>
      <c r="I163" s="20">
        <f>IF(A163&gt;$C$3,"_",IFERROR(VLOOKUP(B163,BAZA_LIBOR_WIBOR_KURS!$C$2:$F$145,3,FALSE),I162))</f>
        <v>1.7299999999999999E-2</v>
      </c>
      <c r="J163" s="20">
        <f t="shared" si="50"/>
        <v>0.02</v>
      </c>
      <c r="K163" s="28">
        <f t="shared" si="45"/>
        <v>0</v>
      </c>
      <c r="L163" s="21">
        <f t="shared" si="51"/>
        <v>1131.08</v>
      </c>
      <c r="M163" s="21">
        <f t="shared" si="52"/>
        <v>-1131.08</v>
      </c>
      <c r="N163" s="31">
        <f>IF(A163&gt;$C$3,"_",$C$2-SUM($M$26:M163))</f>
        <v>365017.74507922586</v>
      </c>
      <c r="P163" s="34">
        <f t="shared" si="53"/>
        <v>432.06392038524262</v>
      </c>
      <c r="Q163" s="34">
        <f t="shared" si="54"/>
        <v>989.72083106000036</v>
      </c>
      <c r="R163" s="34">
        <f t="shared" si="55"/>
        <v>1421.784751445243</v>
      </c>
      <c r="T163" s="34">
        <f t="shared" si="56"/>
        <v>316.78854720841639</v>
      </c>
      <c r="U163" s="34">
        <f t="shared" si="57"/>
        <v>725.66166583372251</v>
      </c>
      <c r="V163" s="34">
        <f t="shared" si="58"/>
        <v>1042.4502130421388</v>
      </c>
      <c r="X163" s="34">
        <f t="shared" si="62"/>
        <v>821.36193857393664</v>
      </c>
      <c r="Y163" s="34">
        <f t="shared" si="63"/>
        <v>432.43168615886208</v>
      </c>
      <c r="Z163" s="34">
        <f t="shared" si="64"/>
        <v>1253.7936247327987</v>
      </c>
      <c r="AA163" s="34">
        <f t="shared" si="65"/>
        <v>263812.69600518805</v>
      </c>
      <c r="AB163" s="33">
        <f t="shared" si="59"/>
        <v>2.531389634147577</v>
      </c>
      <c r="AC163" s="11">
        <f t="shared" si="60"/>
        <v>43466</v>
      </c>
    </row>
    <row r="164" spans="1:29">
      <c r="A164" s="17">
        <f t="shared" si="61"/>
        <v>139</v>
      </c>
      <c r="B164" s="19">
        <f t="shared" si="46"/>
        <v>43497</v>
      </c>
      <c r="C164" s="20">
        <f>IF(A164&gt;$C$3,"_",IFERROR(VLOOKUP(B164,BAZA_LIBOR_WIBOR_KURS!$C$2:$F$145,2,FALSE),C163))</f>
        <v>-7.3200000000000001E-3</v>
      </c>
      <c r="D164" s="20">
        <f t="shared" si="47"/>
        <v>0.02</v>
      </c>
      <c r="E164" s="27">
        <f t="shared" si="48"/>
        <v>110.12215517980478</v>
      </c>
      <c r="F164" s="27">
        <f t="shared" si="49"/>
        <v>253.13404089716065</v>
      </c>
      <c r="G164" s="30">
        <f>IF(A164&gt;$C$3,"_",$C$8-SUM($F$26:F164))</f>
        <v>103963.41660245121</v>
      </c>
      <c r="H164" s="21">
        <f>IF(A164&gt;$C$3,"_",IFERROR(VLOOKUP(B164,BAZA_LIBOR_WIBOR_KURS!$C$2:$F$145,4,FALSE),H163))</f>
        <v>3.9140000000000001</v>
      </c>
      <c r="I164" s="20">
        <f>IF(A164&gt;$C$3,"_",IFERROR(VLOOKUP(B164,BAZA_LIBOR_WIBOR_KURS!$C$2:$F$145,3,FALSE),I163))</f>
        <v>1.7299999999999999E-2</v>
      </c>
      <c r="J164" s="20">
        <f t="shared" si="50"/>
        <v>0.02</v>
      </c>
      <c r="K164" s="28">
        <f t="shared" si="45"/>
        <v>0</v>
      </c>
      <c r="L164" s="21">
        <f t="shared" si="51"/>
        <v>1134.5999999999999</v>
      </c>
      <c r="M164" s="21">
        <f t="shared" si="52"/>
        <v>-1134.5999999999999</v>
      </c>
      <c r="N164" s="31">
        <f>IF(A164&gt;$C$3,"_",$C$2-SUM($M$26:M164))</f>
        <v>366152.34507922584</v>
      </c>
      <c r="P164" s="34">
        <f t="shared" si="53"/>
        <v>431.0181153737559</v>
      </c>
      <c r="Q164" s="34">
        <f t="shared" si="54"/>
        <v>990.7666360714868</v>
      </c>
      <c r="R164" s="34">
        <f t="shared" si="55"/>
        <v>1421.7847514452428</v>
      </c>
      <c r="T164" s="34">
        <f t="shared" si="56"/>
        <v>316.02176471485211</v>
      </c>
      <c r="U164" s="34">
        <f t="shared" si="57"/>
        <v>726.42844832728656</v>
      </c>
      <c r="V164" s="34">
        <f t="shared" si="58"/>
        <v>1042.4502130421388</v>
      </c>
      <c r="X164" s="34">
        <f t="shared" si="62"/>
        <v>820.01779674945942</v>
      </c>
      <c r="Y164" s="34">
        <f t="shared" si="63"/>
        <v>433.77582798333907</v>
      </c>
      <c r="Z164" s="34">
        <f t="shared" si="64"/>
        <v>1253.7936247327984</v>
      </c>
      <c r="AA164" s="34">
        <f t="shared" si="65"/>
        <v>263378.92017720471</v>
      </c>
      <c r="AB164" s="33">
        <f t="shared" si="59"/>
        <v>2.533380767817079</v>
      </c>
      <c r="AC164" s="11">
        <f t="shared" si="60"/>
        <v>43497</v>
      </c>
    </row>
    <row r="165" spans="1:29">
      <c r="A165" s="17">
        <f t="shared" si="61"/>
        <v>140</v>
      </c>
      <c r="B165" s="19">
        <f t="shared" si="46"/>
        <v>43525</v>
      </c>
      <c r="C165" s="20">
        <f>IF(A165&gt;$C$3,"_",IFERROR(VLOOKUP(B165,BAZA_LIBOR_WIBOR_KURS!$C$2:$F$145,2,FALSE),C164))</f>
        <v>-7.3200000000000001E-3</v>
      </c>
      <c r="D165" s="20">
        <f t="shared" si="47"/>
        <v>0.02</v>
      </c>
      <c r="E165" s="27">
        <f t="shared" si="48"/>
        <v>109.85467687659012</v>
      </c>
      <c r="F165" s="27">
        <f t="shared" si="49"/>
        <v>253.40151920037533</v>
      </c>
      <c r="G165" s="30">
        <f>IF(A165&gt;$C$3,"_",$C$8-SUM($F$26:F165))</f>
        <v>103710.01508325084</v>
      </c>
      <c r="H165" s="21">
        <f>IF(A165&gt;$C$3,"_",IFERROR(VLOOKUP(B165,BAZA_LIBOR_WIBOR_KURS!$C$2:$F$145,4,FALSE),H164))</f>
        <v>3.9140000000000001</v>
      </c>
      <c r="I165" s="20">
        <f>IF(A165&gt;$C$3,"_",IFERROR(VLOOKUP(B165,BAZA_LIBOR_WIBOR_KURS!$C$2:$F$145,3,FALSE),I164))</f>
        <v>1.7299999999999999E-2</v>
      </c>
      <c r="J165" s="20">
        <f t="shared" si="50"/>
        <v>0.02</v>
      </c>
      <c r="K165" s="28">
        <f t="shared" si="45"/>
        <v>0</v>
      </c>
      <c r="L165" s="21">
        <f t="shared" si="51"/>
        <v>1138.1199999999999</v>
      </c>
      <c r="M165" s="21">
        <f t="shared" si="52"/>
        <v>-1138.1199999999999</v>
      </c>
      <c r="N165" s="31">
        <f>IF(A165&gt;$C$3,"_",$C$2-SUM($M$26:M165))</f>
        <v>367290.46507922583</v>
      </c>
      <c r="P165" s="34">
        <f t="shared" si="53"/>
        <v>429.97120529497374</v>
      </c>
      <c r="Q165" s="34">
        <f t="shared" si="54"/>
        <v>991.81354615026908</v>
      </c>
      <c r="R165" s="34">
        <f t="shared" si="55"/>
        <v>1421.7847514452428</v>
      </c>
      <c r="T165" s="34">
        <f t="shared" si="56"/>
        <v>315.25417198778632</v>
      </c>
      <c r="U165" s="34">
        <f t="shared" si="57"/>
        <v>727.19604105435246</v>
      </c>
      <c r="V165" s="34">
        <f t="shared" si="58"/>
        <v>1042.4502130421388</v>
      </c>
      <c r="X165" s="34">
        <f t="shared" si="62"/>
        <v>818.66947688414461</v>
      </c>
      <c r="Y165" s="34">
        <f t="shared" si="63"/>
        <v>435.12414784865399</v>
      </c>
      <c r="Z165" s="34">
        <f t="shared" si="64"/>
        <v>1253.7936247327987</v>
      </c>
      <c r="AA165" s="34">
        <f t="shared" si="65"/>
        <v>262943.79602935608</v>
      </c>
      <c r="AB165" s="33">
        <f t="shared" si="59"/>
        <v>2.5353751594605782</v>
      </c>
      <c r="AC165" s="11">
        <f t="shared" si="60"/>
        <v>43525</v>
      </c>
    </row>
    <row r="166" spans="1:29">
      <c r="A166" s="17">
        <f t="shared" si="61"/>
        <v>141</v>
      </c>
      <c r="B166" s="19">
        <f t="shared" si="46"/>
        <v>43556</v>
      </c>
      <c r="C166" s="20">
        <f>IF(A166&gt;$C$3,"_",IFERROR(VLOOKUP(B166,BAZA_LIBOR_WIBOR_KURS!$C$2:$F$145,2,FALSE),C165))</f>
        <v>-7.3200000000000001E-3</v>
      </c>
      <c r="D166" s="20">
        <f t="shared" si="47"/>
        <v>0.02</v>
      </c>
      <c r="E166" s="27">
        <f t="shared" si="48"/>
        <v>109.58691593796839</v>
      </c>
      <c r="F166" s="27">
        <f t="shared" si="49"/>
        <v>253.66928013899707</v>
      </c>
      <c r="G166" s="30">
        <f>IF(A166&gt;$C$3,"_",$C$8-SUM($F$26:F166))</f>
        <v>103456.34580311184</v>
      </c>
      <c r="H166" s="21">
        <f>IF(A166&gt;$C$3,"_",IFERROR(VLOOKUP(B166,BAZA_LIBOR_WIBOR_KURS!$C$2:$F$145,4,FALSE),H165))</f>
        <v>3.9140000000000001</v>
      </c>
      <c r="I166" s="20">
        <f>IF(A166&gt;$C$3,"_",IFERROR(VLOOKUP(B166,BAZA_LIBOR_WIBOR_KURS!$C$2:$F$145,3,FALSE),I165))</f>
        <v>1.7299999999999999E-2</v>
      </c>
      <c r="J166" s="20">
        <f t="shared" si="50"/>
        <v>0.02</v>
      </c>
      <c r="K166" s="28">
        <f t="shared" si="45"/>
        <v>0</v>
      </c>
      <c r="L166" s="21">
        <f t="shared" si="51"/>
        <v>1141.6600000000001</v>
      </c>
      <c r="M166" s="21">
        <f t="shared" si="52"/>
        <v>-1141.6600000000001</v>
      </c>
      <c r="N166" s="31">
        <f>IF(A166&gt;$C$3,"_",$C$2-SUM($M$26:M166))</f>
        <v>368432.12507922587</v>
      </c>
      <c r="P166" s="34">
        <f t="shared" si="53"/>
        <v>428.92318898120828</v>
      </c>
      <c r="Q166" s="34">
        <f t="shared" si="54"/>
        <v>992.86156246403459</v>
      </c>
      <c r="R166" s="34">
        <f t="shared" si="55"/>
        <v>1421.7847514452428</v>
      </c>
      <c r="T166" s="34">
        <f t="shared" si="56"/>
        <v>314.48576817107221</v>
      </c>
      <c r="U166" s="34">
        <f t="shared" si="57"/>
        <v>727.96444487106658</v>
      </c>
      <c r="V166" s="34">
        <f t="shared" si="58"/>
        <v>1042.4502130421388</v>
      </c>
      <c r="X166" s="34">
        <f t="shared" si="62"/>
        <v>817.31696599124848</v>
      </c>
      <c r="Y166" s="34">
        <f t="shared" si="63"/>
        <v>436.47665874155024</v>
      </c>
      <c r="Z166" s="34">
        <f t="shared" si="64"/>
        <v>1253.7936247327987</v>
      </c>
      <c r="AA166" s="34">
        <f t="shared" si="65"/>
        <v>262507.31937061454</v>
      </c>
      <c r="AB166" s="33">
        <f t="shared" si="59"/>
        <v>2.5373728149087462</v>
      </c>
      <c r="AC166" s="11">
        <f t="shared" si="60"/>
        <v>43556</v>
      </c>
    </row>
    <row r="167" spans="1:29">
      <c r="A167" s="17">
        <f t="shared" si="61"/>
        <v>142</v>
      </c>
      <c r="B167" s="19">
        <f t="shared" si="46"/>
        <v>43586</v>
      </c>
      <c r="C167" s="20">
        <f>IF(A167&gt;$C$3,"_",IFERROR(VLOOKUP(B167,BAZA_LIBOR_WIBOR_KURS!$C$2:$F$145,2,FALSE),C166))</f>
        <v>-7.3200000000000001E-3</v>
      </c>
      <c r="D167" s="20">
        <f t="shared" si="47"/>
        <v>0.02</v>
      </c>
      <c r="E167" s="27">
        <f t="shared" si="48"/>
        <v>109.31887206528818</v>
      </c>
      <c r="F167" s="27">
        <f t="shared" si="49"/>
        <v>253.93732401167725</v>
      </c>
      <c r="G167" s="30">
        <f>IF(A167&gt;$C$3,"_",$C$8-SUM($F$26:F167))</f>
        <v>103202.40847910015</v>
      </c>
      <c r="H167" s="21">
        <f>IF(A167&gt;$C$3,"_",IFERROR(VLOOKUP(B167,BAZA_LIBOR_WIBOR_KURS!$C$2:$F$145,4,FALSE),H166))</f>
        <v>3.9140000000000001</v>
      </c>
      <c r="I167" s="20">
        <f>IF(A167&gt;$C$3,"_",IFERROR(VLOOKUP(B167,BAZA_LIBOR_WIBOR_KURS!$C$2:$F$145,3,FALSE),I166))</f>
        <v>1.7299999999999999E-2</v>
      </c>
      <c r="J167" s="20">
        <f t="shared" si="50"/>
        <v>0.02</v>
      </c>
      <c r="K167" s="28">
        <f t="shared" si="45"/>
        <v>0</v>
      </c>
      <c r="L167" s="21">
        <f t="shared" si="51"/>
        <v>1145.21</v>
      </c>
      <c r="M167" s="21">
        <f t="shared" si="52"/>
        <v>-1145.21</v>
      </c>
      <c r="N167" s="31">
        <f>IF(A167&gt;$C$3,"_",$C$2-SUM($M$26:M167))</f>
        <v>369577.33507922583</v>
      </c>
      <c r="P167" s="34">
        <f t="shared" si="53"/>
        <v>427.87406526353794</v>
      </c>
      <c r="Q167" s="34">
        <f t="shared" si="54"/>
        <v>993.91068618170482</v>
      </c>
      <c r="R167" s="34">
        <f t="shared" si="55"/>
        <v>1421.7847514452428</v>
      </c>
      <c r="T167" s="34">
        <f t="shared" si="56"/>
        <v>313.71655240765841</v>
      </c>
      <c r="U167" s="34">
        <f t="shared" si="57"/>
        <v>728.73366063448032</v>
      </c>
      <c r="V167" s="34">
        <f t="shared" si="58"/>
        <v>1042.4502130421388</v>
      </c>
      <c r="X167" s="34">
        <f t="shared" si="62"/>
        <v>815.96025104366015</v>
      </c>
      <c r="Y167" s="34">
        <f t="shared" si="63"/>
        <v>437.83337368913851</v>
      </c>
      <c r="Z167" s="34">
        <f t="shared" si="64"/>
        <v>1253.7936247327987</v>
      </c>
      <c r="AA167" s="34">
        <f t="shared" si="65"/>
        <v>262069.48599692539</v>
      </c>
      <c r="AB167" s="33">
        <f t="shared" si="59"/>
        <v>2.5393737400033443</v>
      </c>
      <c r="AC167" s="11">
        <f t="shared" si="60"/>
        <v>43586</v>
      </c>
    </row>
    <row r="168" spans="1:29">
      <c r="A168" s="17">
        <f t="shared" si="61"/>
        <v>143</v>
      </c>
      <c r="B168" s="19">
        <f t="shared" si="46"/>
        <v>43617</v>
      </c>
      <c r="C168" s="20">
        <f>IF(A168&gt;$C$3,"_",IFERROR(VLOOKUP(B168,BAZA_LIBOR_WIBOR_KURS!$C$2:$F$145,2,FALSE),C167))</f>
        <v>-7.3200000000000001E-3</v>
      </c>
      <c r="D168" s="20">
        <f t="shared" si="47"/>
        <v>0.02</v>
      </c>
      <c r="E168" s="27">
        <f t="shared" si="48"/>
        <v>109.0505449595825</v>
      </c>
      <c r="F168" s="27">
        <f t="shared" si="49"/>
        <v>254.2056511173829</v>
      </c>
      <c r="G168" s="30">
        <f>IF(A168&gt;$C$3,"_",$C$8-SUM($F$26:F168))</f>
        <v>102948.20282798278</v>
      </c>
      <c r="H168" s="21">
        <f>IF(A168&gt;$C$3,"_",IFERROR(VLOOKUP(B168,BAZA_LIBOR_WIBOR_KURS!$C$2:$F$145,4,FALSE),H167))</f>
        <v>3.9140000000000001</v>
      </c>
      <c r="I168" s="20">
        <f>IF(A168&gt;$C$3,"_",IFERROR(VLOOKUP(B168,BAZA_LIBOR_WIBOR_KURS!$C$2:$F$145,3,FALSE),I167))</f>
        <v>1.7299999999999999E-2</v>
      </c>
      <c r="J168" s="20">
        <f t="shared" si="50"/>
        <v>0.02</v>
      </c>
      <c r="K168" s="28">
        <f t="shared" si="45"/>
        <v>0</v>
      </c>
      <c r="L168" s="21">
        <f t="shared" si="51"/>
        <v>1148.77</v>
      </c>
      <c r="M168" s="21">
        <f t="shared" si="52"/>
        <v>-1148.77</v>
      </c>
      <c r="N168" s="31">
        <f>IF(A168&gt;$C$3,"_",$C$2-SUM($M$26:M168))</f>
        <v>370726.10507922585</v>
      </c>
      <c r="P168" s="34">
        <f t="shared" si="53"/>
        <v>426.82383297180593</v>
      </c>
      <c r="Q168" s="34">
        <f t="shared" si="54"/>
        <v>994.96091847343666</v>
      </c>
      <c r="R168" s="34">
        <f t="shared" si="55"/>
        <v>1421.7847514452426</v>
      </c>
      <c r="T168" s="34">
        <f t="shared" si="56"/>
        <v>312.94652383958794</v>
      </c>
      <c r="U168" s="34">
        <f t="shared" si="57"/>
        <v>729.50368920255073</v>
      </c>
      <c r="V168" s="34">
        <f t="shared" si="58"/>
        <v>1042.4502130421388</v>
      </c>
      <c r="X168" s="34">
        <f t="shared" si="62"/>
        <v>814.59931897377635</v>
      </c>
      <c r="Y168" s="34">
        <f t="shared" si="63"/>
        <v>439.19430575902231</v>
      </c>
      <c r="Z168" s="34">
        <f t="shared" si="64"/>
        <v>1253.7936247327987</v>
      </c>
      <c r="AA168" s="34">
        <f t="shared" si="65"/>
        <v>261630.29169116638</v>
      </c>
      <c r="AB168" s="33">
        <f t="shared" si="59"/>
        <v>2.5413779405972452</v>
      </c>
      <c r="AC168" s="11">
        <f t="shared" si="60"/>
        <v>43617</v>
      </c>
    </row>
    <row r="169" spans="1:29">
      <c r="A169" s="17">
        <f t="shared" si="61"/>
        <v>144</v>
      </c>
      <c r="B169" s="19">
        <f t="shared" si="46"/>
        <v>43647</v>
      </c>
      <c r="C169" s="20">
        <f>IF(A169&gt;$C$3,"_",IFERROR(VLOOKUP(B169,BAZA_LIBOR_WIBOR_KURS!$C$2:$F$145,2,FALSE),C168))</f>
        <v>-7.3200000000000001E-3</v>
      </c>
      <c r="D169" s="20">
        <f t="shared" si="47"/>
        <v>0.02</v>
      </c>
      <c r="E169" s="27">
        <f t="shared" si="48"/>
        <v>108.78193432156847</v>
      </c>
      <c r="F169" s="27">
        <f t="shared" si="49"/>
        <v>254.47426175539701</v>
      </c>
      <c r="G169" s="30">
        <f>IF(A169&gt;$C$3,"_",$C$8-SUM($F$26:F169))</f>
        <v>102693.72856622738</v>
      </c>
      <c r="H169" s="21">
        <f>IF(A169&gt;$C$3,"_",IFERROR(VLOOKUP(B169,BAZA_LIBOR_WIBOR_KURS!$C$2:$F$145,4,FALSE),H168))</f>
        <v>3.9140000000000001</v>
      </c>
      <c r="I169" s="20">
        <f>IF(A169&gt;$C$3,"_",IFERROR(VLOOKUP(B169,BAZA_LIBOR_WIBOR_KURS!$C$2:$F$145,3,FALSE),I168))</f>
        <v>1.7299999999999999E-2</v>
      </c>
      <c r="J169" s="20">
        <f t="shared" si="50"/>
        <v>0.02</v>
      </c>
      <c r="K169" s="28">
        <f t="shared" si="45"/>
        <v>0</v>
      </c>
      <c r="L169" s="21">
        <f t="shared" si="51"/>
        <v>1152.3399999999999</v>
      </c>
      <c r="M169" s="21">
        <f t="shared" si="52"/>
        <v>-1152.3399999999999</v>
      </c>
      <c r="N169" s="31">
        <f>IF(A169&gt;$C$3,"_",$C$2-SUM($M$26:M169))</f>
        <v>371878.44507922587</v>
      </c>
      <c r="P169" s="34">
        <f t="shared" si="53"/>
        <v>425.77249093461899</v>
      </c>
      <c r="Q169" s="34">
        <f t="shared" si="54"/>
        <v>996.01226051062395</v>
      </c>
      <c r="R169" s="34">
        <f t="shared" si="55"/>
        <v>1421.7847514452428</v>
      </c>
      <c r="T169" s="34">
        <f t="shared" si="56"/>
        <v>312.17568160799732</v>
      </c>
      <c r="U169" s="34">
        <f t="shared" si="57"/>
        <v>730.27453143414164</v>
      </c>
      <c r="V169" s="34">
        <f t="shared" si="58"/>
        <v>1042.450213042139</v>
      </c>
      <c r="X169" s="34">
        <f t="shared" si="62"/>
        <v>813.23415667337554</v>
      </c>
      <c r="Y169" s="34">
        <f t="shared" si="63"/>
        <v>440.55946805942335</v>
      </c>
      <c r="Z169" s="34">
        <f t="shared" si="64"/>
        <v>1253.7936247327989</v>
      </c>
      <c r="AA169" s="34">
        <f t="shared" si="65"/>
        <v>261189.73222310696</v>
      </c>
      <c r="AB169" s="33">
        <f t="shared" si="59"/>
        <v>2.5433854225544574</v>
      </c>
      <c r="AC169" s="11">
        <f t="shared" si="60"/>
        <v>43647</v>
      </c>
    </row>
    <row r="170" spans="1:29">
      <c r="A170" s="17">
        <f t="shared" si="61"/>
        <v>145</v>
      </c>
      <c r="B170" s="19">
        <f t="shared" si="46"/>
        <v>43678</v>
      </c>
      <c r="C170" s="20">
        <f>IF(A170&gt;$C$3,"_",IFERROR(VLOOKUP(B170,BAZA_LIBOR_WIBOR_KURS!$C$2:$F$145,2,FALSE),C169))</f>
        <v>-7.3200000000000001E-3</v>
      </c>
      <c r="D170" s="20">
        <f t="shared" si="47"/>
        <v>0.02</v>
      </c>
      <c r="E170" s="27">
        <f t="shared" si="48"/>
        <v>108.51303985164692</v>
      </c>
      <c r="F170" s="27">
        <f t="shared" si="49"/>
        <v>254.7431562253185</v>
      </c>
      <c r="G170" s="30">
        <f>IF(A170&gt;$C$3,"_",$C$8-SUM($F$26:F170))</f>
        <v>102438.98541000206</v>
      </c>
      <c r="H170" s="21">
        <f>IF(A170&gt;$C$3,"_",IFERROR(VLOOKUP(B170,BAZA_LIBOR_WIBOR_KURS!$C$2:$F$145,4,FALSE),H169))</f>
        <v>3.9140000000000001</v>
      </c>
      <c r="I170" s="20">
        <f>IF(A170&gt;$C$3,"_",IFERROR(VLOOKUP(B170,BAZA_LIBOR_WIBOR_KURS!$C$2:$F$145,3,FALSE),I169))</f>
        <v>1.7299999999999999E-2</v>
      </c>
      <c r="J170" s="20">
        <f t="shared" si="50"/>
        <v>0.02</v>
      </c>
      <c r="K170" s="28">
        <f t="shared" si="45"/>
        <v>0</v>
      </c>
      <c r="L170" s="21">
        <f t="shared" si="51"/>
        <v>1155.92</v>
      </c>
      <c r="M170" s="21">
        <f t="shared" si="52"/>
        <v>-1155.92</v>
      </c>
      <c r="N170" s="31">
        <f>IF(A170&gt;$C$3,"_",$C$2-SUM($M$26:M170))</f>
        <v>373034.36507922586</v>
      </c>
      <c r="P170" s="34">
        <f t="shared" si="53"/>
        <v>424.72003797934605</v>
      </c>
      <c r="Q170" s="34">
        <f t="shared" si="54"/>
        <v>997.0647134658966</v>
      </c>
      <c r="R170" s="34">
        <f t="shared" si="55"/>
        <v>1421.7847514452426</v>
      </c>
      <c r="T170" s="34">
        <f t="shared" si="56"/>
        <v>311.40402485311517</v>
      </c>
      <c r="U170" s="34">
        <f t="shared" si="57"/>
        <v>731.0461881890235</v>
      </c>
      <c r="V170" s="34">
        <f t="shared" si="58"/>
        <v>1042.4502130421388</v>
      </c>
      <c r="X170" s="34">
        <f t="shared" si="62"/>
        <v>811.8647509934907</v>
      </c>
      <c r="Y170" s="34">
        <f t="shared" si="63"/>
        <v>441.92887373930802</v>
      </c>
      <c r="Z170" s="34">
        <f t="shared" si="64"/>
        <v>1253.7936247327987</v>
      </c>
      <c r="AA170" s="34">
        <f t="shared" si="65"/>
        <v>260747.80334936763</v>
      </c>
      <c r="AB170" s="33">
        <f t="shared" si="59"/>
        <v>2.5453961917501422</v>
      </c>
      <c r="AC170" s="11">
        <f t="shared" si="60"/>
        <v>43678</v>
      </c>
    </row>
    <row r="171" spans="1:29">
      <c r="A171" s="17">
        <f t="shared" si="61"/>
        <v>146</v>
      </c>
      <c r="B171" s="19">
        <f t="shared" si="46"/>
        <v>43709</v>
      </c>
      <c r="C171" s="20">
        <f>IF(A171&gt;$C$3,"_",IFERROR(VLOOKUP(B171,BAZA_LIBOR_WIBOR_KURS!$C$2:$F$145,2,FALSE),C170))</f>
        <v>-7.3200000000000001E-3</v>
      </c>
      <c r="D171" s="20">
        <f t="shared" si="47"/>
        <v>0.02</v>
      </c>
      <c r="E171" s="27">
        <f t="shared" si="48"/>
        <v>108.24386124990218</v>
      </c>
      <c r="F171" s="27">
        <f t="shared" si="49"/>
        <v>255.01233482706328</v>
      </c>
      <c r="G171" s="30">
        <f>IF(A171&gt;$C$3,"_",$C$8-SUM($F$26:F171))</f>
        <v>102183.97307517499</v>
      </c>
      <c r="H171" s="21">
        <f>IF(A171&gt;$C$3,"_",IFERROR(VLOOKUP(B171,BAZA_LIBOR_WIBOR_KURS!$C$2:$F$145,4,FALSE),H170))</f>
        <v>3.9140000000000001</v>
      </c>
      <c r="I171" s="20">
        <f>IF(A171&gt;$C$3,"_",IFERROR(VLOOKUP(B171,BAZA_LIBOR_WIBOR_KURS!$C$2:$F$145,3,FALSE),I170))</f>
        <v>1.7299999999999999E-2</v>
      </c>
      <c r="J171" s="20">
        <f t="shared" si="50"/>
        <v>0.02</v>
      </c>
      <c r="K171" s="28">
        <f t="shared" si="45"/>
        <v>0</v>
      </c>
      <c r="L171" s="21">
        <f t="shared" si="51"/>
        <v>1159.52</v>
      </c>
      <c r="M171" s="21">
        <f t="shared" si="52"/>
        <v>-1159.52</v>
      </c>
      <c r="N171" s="31">
        <f>IF(A171&gt;$C$3,"_",$C$2-SUM($M$26:M171))</f>
        <v>374193.88507922587</v>
      </c>
      <c r="P171" s="34">
        <f t="shared" si="53"/>
        <v>423.66647293211713</v>
      </c>
      <c r="Q171" s="34">
        <f t="shared" si="54"/>
        <v>998.11827851312569</v>
      </c>
      <c r="R171" s="34">
        <f t="shared" si="55"/>
        <v>1421.7847514452428</v>
      </c>
      <c r="T171" s="34">
        <f t="shared" si="56"/>
        <v>310.63155271426217</v>
      </c>
      <c r="U171" s="34">
        <f t="shared" si="57"/>
        <v>731.81866032787673</v>
      </c>
      <c r="V171" s="34">
        <f t="shared" si="58"/>
        <v>1042.4502130421388</v>
      </c>
      <c r="X171" s="34">
        <f t="shared" si="62"/>
        <v>810.4910887442843</v>
      </c>
      <c r="Y171" s="34">
        <f t="shared" si="63"/>
        <v>443.30253598851436</v>
      </c>
      <c r="Z171" s="34">
        <f t="shared" si="64"/>
        <v>1253.7936247327987</v>
      </c>
      <c r="AA171" s="34">
        <f t="shared" si="65"/>
        <v>260304.50081337913</v>
      </c>
      <c r="AB171" s="33">
        <f t="shared" si="59"/>
        <v>2.5474102540706416</v>
      </c>
      <c r="AC171" s="11">
        <f t="shared" si="60"/>
        <v>43709</v>
      </c>
    </row>
    <row r="172" spans="1:29">
      <c r="A172" s="17">
        <f t="shared" si="61"/>
        <v>147</v>
      </c>
      <c r="B172" s="19">
        <f t="shared" si="46"/>
        <v>43739</v>
      </c>
      <c r="C172" s="20">
        <f>IF(A172&gt;$C$3,"_",IFERROR(VLOOKUP(B172,BAZA_LIBOR_WIBOR_KURS!$C$2:$F$145,2,FALSE),C171))</f>
        <v>-7.3200000000000001E-3</v>
      </c>
      <c r="D172" s="20">
        <f t="shared" si="47"/>
        <v>0.02</v>
      </c>
      <c r="E172" s="27">
        <f t="shared" si="48"/>
        <v>107.97439821610158</v>
      </c>
      <c r="F172" s="27">
        <f t="shared" si="49"/>
        <v>255.28179786086386</v>
      </c>
      <c r="G172" s="30">
        <f>IF(A172&gt;$C$3,"_",$C$8-SUM($F$26:F172))</f>
        <v>101928.69127731412</v>
      </c>
      <c r="H172" s="21">
        <f>IF(A172&gt;$C$3,"_",IFERROR(VLOOKUP(B172,BAZA_LIBOR_WIBOR_KURS!$C$2:$F$145,4,FALSE),H171))</f>
        <v>3.9140000000000001</v>
      </c>
      <c r="I172" s="20">
        <f>IF(A172&gt;$C$3,"_",IFERROR(VLOOKUP(B172,BAZA_LIBOR_WIBOR_KURS!$C$2:$F$145,3,FALSE),I171))</f>
        <v>1.7299999999999999E-2</v>
      </c>
      <c r="J172" s="20">
        <f t="shared" si="50"/>
        <v>0.02</v>
      </c>
      <c r="K172" s="28">
        <f t="shared" si="45"/>
        <v>0</v>
      </c>
      <c r="L172" s="21">
        <f t="shared" si="51"/>
        <v>1163.1199999999999</v>
      </c>
      <c r="M172" s="21">
        <f t="shared" si="52"/>
        <v>-1163.1199999999999</v>
      </c>
      <c r="N172" s="31">
        <f>IF(A172&gt;$C$3,"_",$C$2-SUM($M$26:M172))</f>
        <v>375357.00507922587</v>
      </c>
      <c r="P172" s="34">
        <f t="shared" si="53"/>
        <v>422.6117946178216</v>
      </c>
      <c r="Q172" s="34">
        <f t="shared" si="54"/>
        <v>999.17295682742122</v>
      </c>
      <c r="R172" s="34">
        <f t="shared" si="55"/>
        <v>1421.7847514452428</v>
      </c>
      <c r="T172" s="34">
        <f t="shared" si="56"/>
        <v>309.85826432984902</v>
      </c>
      <c r="U172" s="34">
        <f t="shared" si="57"/>
        <v>732.59194871228976</v>
      </c>
      <c r="V172" s="34">
        <f t="shared" si="58"/>
        <v>1042.4502130421388</v>
      </c>
      <c r="X172" s="34">
        <f t="shared" si="62"/>
        <v>809.11315669492012</v>
      </c>
      <c r="Y172" s="34">
        <f t="shared" si="63"/>
        <v>444.68046803787871</v>
      </c>
      <c r="Z172" s="34">
        <f t="shared" si="64"/>
        <v>1253.7936247327989</v>
      </c>
      <c r="AA172" s="34">
        <f t="shared" si="65"/>
        <v>259859.82034534126</v>
      </c>
      <c r="AB172" s="33">
        <f t="shared" si="59"/>
        <v>2.5494276154134949</v>
      </c>
      <c r="AC172" s="11">
        <f t="shared" si="60"/>
        <v>43739</v>
      </c>
    </row>
    <row r="173" spans="1:29">
      <c r="A173" s="17">
        <f t="shared" si="61"/>
        <v>148</v>
      </c>
      <c r="B173" s="19">
        <f t="shared" si="46"/>
        <v>43770</v>
      </c>
      <c r="C173" s="20">
        <f>IF(A173&gt;$C$3,"_",IFERROR(VLOOKUP(B173,BAZA_LIBOR_WIBOR_KURS!$C$2:$F$145,2,FALSE),C172))</f>
        <v>-7.3200000000000001E-3</v>
      </c>
      <c r="D173" s="20">
        <f t="shared" si="47"/>
        <v>0.02</v>
      </c>
      <c r="E173" s="27">
        <f t="shared" si="48"/>
        <v>107.70465044969527</v>
      </c>
      <c r="F173" s="27">
        <f t="shared" si="49"/>
        <v>255.5515456272702</v>
      </c>
      <c r="G173" s="30">
        <f>IF(A173&gt;$C$3,"_",$C$8-SUM($F$26:F173))</f>
        <v>101673.13973168685</v>
      </c>
      <c r="H173" s="21">
        <f>IF(A173&gt;$C$3,"_",IFERROR(VLOOKUP(B173,BAZA_LIBOR_WIBOR_KURS!$C$2:$F$145,4,FALSE),H172))</f>
        <v>3.9140000000000001</v>
      </c>
      <c r="I173" s="20">
        <f>IF(A173&gt;$C$3,"_",IFERROR(VLOOKUP(B173,BAZA_LIBOR_WIBOR_KURS!$C$2:$F$145,3,FALSE),I172))</f>
        <v>1.7299999999999999E-2</v>
      </c>
      <c r="J173" s="20">
        <f t="shared" si="50"/>
        <v>0.02</v>
      </c>
      <c r="K173" s="28">
        <f t="shared" si="45"/>
        <v>0</v>
      </c>
      <c r="L173" s="21">
        <f t="shared" si="51"/>
        <v>1166.73</v>
      </c>
      <c r="M173" s="21">
        <f t="shared" si="52"/>
        <v>-1166.73</v>
      </c>
      <c r="N173" s="31">
        <f>IF(A173&gt;$C$3,"_",$C$2-SUM($M$26:M173))</f>
        <v>376523.73507922585</v>
      </c>
      <c r="P173" s="34">
        <f t="shared" si="53"/>
        <v>421.5560018601073</v>
      </c>
      <c r="Q173" s="34">
        <f t="shared" si="54"/>
        <v>1000.2287495851356</v>
      </c>
      <c r="R173" s="34">
        <f t="shared" si="55"/>
        <v>1421.7847514452428</v>
      </c>
      <c r="T173" s="34">
        <f t="shared" si="56"/>
        <v>309.08415883737638</v>
      </c>
      <c r="U173" s="34">
        <f t="shared" si="57"/>
        <v>733.36605420476246</v>
      </c>
      <c r="V173" s="34">
        <f t="shared" si="58"/>
        <v>1042.4502130421388</v>
      </c>
      <c r="X173" s="34">
        <f t="shared" si="62"/>
        <v>807.73094157343576</v>
      </c>
      <c r="Y173" s="34">
        <f t="shared" si="63"/>
        <v>446.06268315936325</v>
      </c>
      <c r="Z173" s="34">
        <f t="shared" si="64"/>
        <v>1253.7936247327989</v>
      </c>
      <c r="AA173" s="34">
        <f t="shared" si="65"/>
        <v>259413.75766218189</v>
      </c>
      <c r="AB173" s="33">
        <f t="shared" si="59"/>
        <v>2.5514482816874646</v>
      </c>
      <c r="AC173" s="11">
        <f t="shared" si="60"/>
        <v>43770</v>
      </c>
    </row>
    <row r="174" spans="1:29">
      <c r="A174" s="17">
        <f t="shared" si="61"/>
        <v>149</v>
      </c>
      <c r="B174" s="19">
        <f t="shared" si="46"/>
        <v>43800</v>
      </c>
      <c r="C174" s="20">
        <f>IF(A174&gt;$C$3,"_",IFERROR(VLOOKUP(B174,BAZA_LIBOR_WIBOR_KURS!$C$2:$F$145,2,FALSE),C173))</f>
        <v>-7.3200000000000001E-3</v>
      </c>
      <c r="D174" s="20">
        <f t="shared" si="47"/>
        <v>0.02</v>
      </c>
      <c r="E174" s="27">
        <f t="shared" si="48"/>
        <v>107.43461764981578</v>
      </c>
      <c r="F174" s="27">
        <f t="shared" si="49"/>
        <v>255.82157842714966</v>
      </c>
      <c r="G174" s="30">
        <f>IF(A174&gt;$C$3,"_",$C$8-SUM($F$26:F174))</f>
        <v>101417.31815325971</v>
      </c>
      <c r="H174" s="21">
        <f>IF(A174&gt;$C$3,"_",IFERROR(VLOOKUP(B174,BAZA_LIBOR_WIBOR_KURS!$C$2:$F$145,4,FALSE),H173))</f>
        <v>3.9140000000000001</v>
      </c>
      <c r="I174" s="20">
        <f>IF(A174&gt;$C$3,"_",IFERROR(VLOOKUP(B174,BAZA_LIBOR_WIBOR_KURS!$C$2:$F$145,3,FALSE),I173))</f>
        <v>1.7299999999999999E-2</v>
      </c>
      <c r="J174" s="20">
        <f t="shared" si="50"/>
        <v>0.02</v>
      </c>
      <c r="K174" s="28">
        <f t="shared" si="45"/>
        <v>0</v>
      </c>
      <c r="L174" s="21">
        <f t="shared" si="51"/>
        <v>1170.3599999999999</v>
      </c>
      <c r="M174" s="21">
        <f t="shared" si="52"/>
        <v>-1170.3599999999999</v>
      </c>
      <c r="N174" s="31">
        <f>IF(A174&gt;$C$3,"_",$C$2-SUM($M$26:M174))</f>
        <v>377694.09507922584</v>
      </c>
      <c r="P174" s="34">
        <f t="shared" si="53"/>
        <v>420.49909348137896</v>
      </c>
      <c r="Q174" s="34">
        <f t="shared" si="54"/>
        <v>1001.2856579638639</v>
      </c>
      <c r="R174" s="34">
        <f t="shared" si="55"/>
        <v>1421.7847514452428</v>
      </c>
      <c r="T174" s="34">
        <f t="shared" si="56"/>
        <v>308.3092353734333</v>
      </c>
      <c r="U174" s="34">
        <f t="shared" si="57"/>
        <v>734.14097766870543</v>
      </c>
      <c r="V174" s="34">
        <f t="shared" si="58"/>
        <v>1042.4502130421388</v>
      </c>
      <c r="X174" s="34">
        <f t="shared" si="62"/>
        <v>806.34443006661536</v>
      </c>
      <c r="Y174" s="34">
        <f t="shared" si="63"/>
        <v>447.44919466618347</v>
      </c>
      <c r="Z174" s="34">
        <f t="shared" si="64"/>
        <v>1253.7936247327989</v>
      </c>
      <c r="AA174" s="34">
        <f t="shared" si="65"/>
        <v>258966.30846751572</v>
      </c>
      <c r="AB174" s="33">
        <f t="shared" si="59"/>
        <v>2.553472258812556</v>
      </c>
      <c r="AC174" s="11">
        <f t="shared" si="60"/>
        <v>43800</v>
      </c>
    </row>
    <row r="175" spans="1:29">
      <c r="A175" s="17">
        <f t="shared" si="61"/>
        <v>150</v>
      </c>
      <c r="B175" s="19">
        <f t="shared" si="46"/>
        <v>43831</v>
      </c>
      <c r="C175" s="20">
        <f>IF(A175&gt;$C$3,"_",IFERROR(VLOOKUP(B175,BAZA_LIBOR_WIBOR_KURS!$C$2:$F$145,2,FALSE),C174))</f>
        <v>-7.3200000000000001E-3</v>
      </c>
      <c r="D175" s="20">
        <f t="shared" si="47"/>
        <v>0.02</v>
      </c>
      <c r="E175" s="27">
        <f t="shared" si="48"/>
        <v>107.16429951527776</v>
      </c>
      <c r="F175" s="27">
        <f t="shared" si="49"/>
        <v>256.09189656168769</v>
      </c>
      <c r="G175" s="30">
        <f>IF(A175&gt;$C$3,"_",$C$8-SUM($F$26:F175))</f>
        <v>101161.22625669802</v>
      </c>
      <c r="H175" s="21">
        <f>IF(A175&gt;$C$3,"_",IFERROR(VLOOKUP(B175,BAZA_LIBOR_WIBOR_KURS!$C$2:$F$145,4,FALSE),H174))</f>
        <v>3.9140000000000001</v>
      </c>
      <c r="I175" s="20">
        <f>IF(A175&gt;$C$3,"_",IFERROR(VLOOKUP(B175,BAZA_LIBOR_WIBOR_KURS!$C$2:$F$145,3,FALSE),I174))</f>
        <v>1.7299999999999999E-2</v>
      </c>
      <c r="J175" s="20">
        <f t="shared" si="50"/>
        <v>0.02</v>
      </c>
      <c r="K175" s="28">
        <f t="shared" si="45"/>
        <v>0</v>
      </c>
      <c r="L175" s="21">
        <f t="shared" si="51"/>
        <v>1174</v>
      </c>
      <c r="M175" s="21">
        <f t="shared" si="52"/>
        <v>-1174</v>
      </c>
      <c r="N175" s="31">
        <f>IF(A175&gt;$C$3,"_",$C$2-SUM($M$26:M175))</f>
        <v>378868.09507922584</v>
      </c>
      <c r="P175" s="34">
        <f t="shared" si="53"/>
        <v>419.44106830279719</v>
      </c>
      <c r="Q175" s="34">
        <f t="shared" si="54"/>
        <v>1002.3436831424457</v>
      </c>
      <c r="R175" s="34">
        <f t="shared" si="55"/>
        <v>1421.7847514452428</v>
      </c>
      <c r="T175" s="34">
        <f t="shared" si="56"/>
        <v>307.53349307369672</v>
      </c>
      <c r="U175" s="34">
        <f t="shared" si="57"/>
        <v>734.91671996844207</v>
      </c>
      <c r="V175" s="34">
        <f t="shared" si="58"/>
        <v>1042.4502130421388</v>
      </c>
      <c r="X175" s="34">
        <f t="shared" si="62"/>
        <v>804.95360881986142</v>
      </c>
      <c r="Y175" s="34">
        <f t="shared" si="63"/>
        <v>448.84001591293736</v>
      </c>
      <c r="Z175" s="34">
        <f t="shared" si="64"/>
        <v>1253.7936247327989</v>
      </c>
      <c r="AA175" s="34">
        <f t="shared" si="65"/>
        <v>258517.46845160279</v>
      </c>
      <c r="AB175" s="33">
        <f t="shared" si="59"/>
        <v>2.5554995527200424</v>
      </c>
      <c r="AC175" s="11">
        <f t="shared" si="60"/>
        <v>43831</v>
      </c>
    </row>
    <row r="176" spans="1:29">
      <c r="A176" s="17">
        <f t="shared" si="61"/>
        <v>151</v>
      </c>
      <c r="B176" s="19">
        <f t="shared" si="46"/>
        <v>43862</v>
      </c>
      <c r="C176" s="20">
        <f>IF(A176&gt;$C$3,"_",IFERROR(VLOOKUP(B176,BAZA_LIBOR_WIBOR_KURS!$C$2:$F$145,2,FALSE),C175))</f>
        <v>-7.3200000000000001E-3</v>
      </c>
      <c r="D176" s="20">
        <f t="shared" si="47"/>
        <v>0.02</v>
      </c>
      <c r="E176" s="27">
        <f t="shared" si="48"/>
        <v>106.89369574457758</v>
      </c>
      <c r="F176" s="27">
        <f t="shared" si="49"/>
        <v>256.36250033238781</v>
      </c>
      <c r="G176" s="30">
        <f>IF(A176&gt;$C$3,"_",$C$8-SUM($F$26:F176))</f>
        <v>100904.86375636564</v>
      </c>
      <c r="H176" s="21">
        <f>IF(A176&gt;$C$3,"_",IFERROR(VLOOKUP(B176,BAZA_LIBOR_WIBOR_KURS!$C$2:$F$145,4,FALSE),H175))</f>
        <v>3.9140000000000001</v>
      </c>
      <c r="I176" s="20">
        <f>IF(A176&gt;$C$3,"_",IFERROR(VLOOKUP(B176,BAZA_LIBOR_WIBOR_KURS!$C$2:$F$145,3,FALSE),I175))</f>
        <v>1.7299999999999999E-2</v>
      </c>
      <c r="J176" s="20">
        <f t="shared" si="50"/>
        <v>0.02</v>
      </c>
      <c r="K176" s="28">
        <f t="shared" si="45"/>
        <v>0</v>
      </c>
      <c r="L176" s="21">
        <f t="shared" si="51"/>
        <v>1177.6500000000001</v>
      </c>
      <c r="M176" s="21">
        <f t="shared" si="52"/>
        <v>-1177.6500000000001</v>
      </c>
      <c r="N176" s="31">
        <f>IF(A176&gt;$C$3,"_",$C$2-SUM($M$26:M176))</f>
        <v>380045.74507922586</v>
      </c>
      <c r="P176" s="34">
        <f t="shared" si="53"/>
        <v>418.38192514427669</v>
      </c>
      <c r="Q176" s="34">
        <f t="shared" si="54"/>
        <v>1003.4028263009659</v>
      </c>
      <c r="R176" s="34">
        <f t="shared" si="55"/>
        <v>1421.7847514452426</v>
      </c>
      <c r="T176" s="34">
        <f t="shared" si="56"/>
        <v>306.75693107293012</v>
      </c>
      <c r="U176" s="34">
        <f t="shared" si="57"/>
        <v>735.69328196920856</v>
      </c>
      <c r="V176" s="34">
        <f t="shared" si="58"/>
        <v>1042.4502130421388</v>
      </c>
      <c r="X176" s="34">
        <f t="shared" si="62"/>
        <v>803.55846443706525</v>
      </c>
      <c r="Y176" s="34">
        <f t="shared" si="63"/>
        <v>450.23516029573358</v>
      </c>
      <c r="Z176" s="34">
        <f t="shared" si="64"/>
        <v>1253.7936247327989</v>
      </c>
      <c r="AA176" s="34">
        <f t="shared" si="65"/>
        <v>258067.23329130706</v>
      </c>
      <c r="AB176" s="33">
        <f t="shared" si="59"/>
        <v>2.5575301693524835</v>
      </c>
      <c r="AC176" s="11">
        <f t="shared" si="60"/>
        <v>43862</v>
      </c>
    </row>
    <row r="177" spans="1:29">
      <c r="A177" s="17">
        <f t="shared" si="61"/>
        <v>152</v>
      </c>
      <c r="B177" s="19">
        <f t="shared" si="46"/>
        <v>43891</v>
      </c>
      <c r="C177" s="20">
        <f>IF(A177&gt;$C$3,"_",IFERROR(VLOOKUP(B177,BAZA_LIBOR_WIBOR_KURS!$C$2:$F$145,2,FALSE),C176))</f>
        <v>-7.3200000000000001E-3</v>
      </c>
      <c r="D177" s="20">
        <f t="shared" si="47"/>
        <v>0.02</v>
      </c>
      <c r="E177" s="27">
        <f t="shared" si="48"/>
        <v>106.62280603589302</v>
      </c>
      <c r="F177" s="27">
        <f t="shared" si="49"/>
        <v>256.6333900410724</v>
      </c>
      <c r="G177" s="30">
        <f>IF(A177&gt;$C$3,"_",$C$8-SUM($F$26:F177))</f>
        <v>100648.23036632457</v>
      </c>
      <c r="H177" s="21">
        <f>IF(A177&gt;$C$3,"_",IFERROR(VLOOKUP(B177,BAZA_LIBOR_WIBOR_KURS!$C$2:$F$145,4,FALSE),H176))</f>
        <v>3.9140000000000001</v>
      </c>
      <c r="I177" s="20">
        <f>IF(A177&gt;$C$3,"_",IFERROR(VLOOKUP(B177,BAZA_LIBOR_WIBOR_KURS!$C$2:$F$145,3,FALSE),I176))</f>
        <v>1.7299999999999999E-2</v>
      </c>
      <c r="J177" s="20">
        <f t="shared" si="50"/>
        <v>0.02</v>
      </c>
      <c r="K177" s="28">
        <f t="shared" si="45"/>
        <v>0</v>
      </c>
      <c r="L177" s="21">
        <f t="shared" si="51"/>
        <v>1181.31</v>
      </c>
      <c r="M177" s="21">
        <f t="shared" si="52"/>
        <v>-1181.31</v>
      </c>
      <c r="N177" s="31">
        <f>IF(A177&gt;$C$3,"_",$C$2-SUM($M$26:M177))</f>
        <v>381227.05507922586</v>
      </c>
      <c r="P177" s="34">
        <f t="shared" si="53"/>
        <v>417.32166282448532</v>
      </c>
      <c r="Q177" s="34">
        <f t="shared" si="54"/>
        <v>1004.4630886207574</v>
      </c>
      <c r="R177" s="34">
        <f t="shared" si="55"/>
        <v>1421.7847514452428</v>
      </c>
      <c r="T177" s="34">
        <f t="shared" si="56"/>
        <v>305.97954850498263</v>
      </c>
      <c r="U177" s="34">
        <f t="shared" si="57"/>
        <v>736.47066453715615</v>
      </c>
      <c r="V177" s="34">
        <f t="shared" si="58"/>
        <v>1042.4502130421388</v>
      </c>
      <c r="X177" s="34">
        <f t="shared" si="62"/>
        <v>802.15898348047938</v>
      </c>
      <c r="Y177" s="34">
        <f t="shared" si="63"/>
        <v>451.63464125231945</v>
      </c>
      <c r="Z177" s="34">
        <f t="shared" si="64"/>
        <v>1253.7936247327989</v>
      </c>
      <c r="AA177" s="34">
        <f t="shared" si="65"/>
        <v>257615.59865005474</v>
      </c>
      <c r="AB177" s="33">
        <f t="shared" si="59"/>
        <v>2.5595641146637504</v>
      </c>
      <c r="AC177" s="11">
        <f t="shared" si="60"/>
        <v>43891</v>
      </c>
    </row>
    <row r="178" spans="1:29">
      <c r="A178" s="17">
        <f t="shared" si="61"/>
        <v>153</v>
      </c>
      <c r="B178" s="19">
        <f t="shared" si="46"/>
        <v>43922</v>
      </c>
      <c r="C178" s="20">
        <f>IF(A178&gt;$C$3,"_",IFERROR(VLOOKUP(B178,BAZA_LIBOR_WIBOR_KURS!$C$2:$F$145,2,FALSE),C177))</f>
        <v>-7.3200000000000001E-3</v>
      </c>
      <c r="D178" s="20">
        <f t="shared" si="47"/>
        <v>0.02</v>
      </c>
      <c r="E178" s="27">
        <f t="shared" si="48"/>
        <v>106.35163008708297</v>
      </c>
      <c r="F178" s="27">
        <f t="shared" si="49"/>
        <v>256.90456598988254</v>
      </c>
      <c r="G178" s="30">
        <f>IF(A178&gt;$C$3,"_",$C$8-SUM($F$26:F178))</f>
        <v>100391.32580033469</v>
      </c>
      <c r="H178" s="21">
        <f>IF(A178&gt;$C$3,"_",IFERROR(VLOOKUP(B178,BAZA_LIBOR_WIBOR_KURS!$C$2:$F$145,4,FALSE),H177))</f>
        <v>3.9140000000000001</v>
      </c>
      <c r="I178" s="20">
        <f>IF(A178&gt;$C$3,"_",IFERROR(VLOOKUP(B178,BAZA_LIBOR_WIBOR_KURS!$C$2:$F$145,3,FALSE),I177))</f>
        <v>1.7299999999999999E-2</v>
      </c>
      <c r="J178" s="20">
        <f t="shared" si="50"/>
        <v>0.02</v>
      </c>
      <c r="K178" s="28">
        <f t="shared" si="45"/>
        <v>0</v>
      </c>
      <c r="L178" s="21">
        <f t="shared" si="51"/>
        <v>1184.98</v>
      </c>
      <c r="M178" s="21">
        <f t="shared" si="52"/>
        <v>-1184.98</v>
      </c>
      <c r="N178" s="31">
        <f>IF(A178&gt;$C$3,"_",$C$2-SUM($M$26:M178))</f>
        <v>382412.03507922584</v>
      </c>
      <c r="P178" s="34">
        <f t="shared" si="53"/>
        <v>416.26028016084274</v>
      </c>
      <c r="Q178" s="34">
        <f t="shared" si="54"/>
        <v>1005.5244712844003</v>
      </c>
      <c r="R178" s="34">
        <f t="shared" si="55"/>
        <v>1421.784751445243</v>
      </c>
      <c r="T178" s="34">
        <f t="shared" si="56"/>
        <v>305.2013445027884</v>
      </c>
      <c r="U178" s="34">
        <f t="shared" si="57"/>
        <v>737.24886853935061</v>
      </c>
      <c r="V178" s="34">
        <f t="shared" si="58"/>
        <v>1042.450213042139</v>
      </c>
      <c r="X178" s="34">
        <f t="shared" si="62"/>
        <v>800.75515247058684</v>
      </c>
      <c r="Y178" s="34">
        <f t="shared" si="63"/>
        <v>453.03847226221217</v>
      </c>
      <c r="Z178" s="34">
        <f t="shared" si="64"/>
        <v>1253.7936247327989</v>
      </c>
      <c r="AA178" s="34">
        <f t="shared" si="65"/>
        <v>257162.56017779253</v>
      </c>
      <c r="AB178" s="33">
        <f t="shared" si="59"/>
        <v>2.5616013946190477</v>
      </c>
      <c r="AC178" s="11">
        <f t="shared" si="60"/>
        <v>43922</v>
      </c>
    </row>
    <row r="179" spans="1:29">
      <c r="A179" s="17">
        <f t="shared" si="61"/>
        <v>154</v>
      </c>
      <c r="B179" s="19">
        <f t="shared" si="46"/>
        <v>43952</v>
      </c>
      <c r="C179" s="20">
        <f>IF(A179&gt;$C$3,"_",IFERROR(VLOOKUP(B179,BAZA_LIBOR_WIBOR_KURS!$C$2:$F$145,2,FALSE),C178))</f>
        <v>-7.3200000000000001E-3</v>
      </c>
      <c r="D179" s="20">
        <f t="shared" si="47"/>
        <v>0.02</v>
      </c>
      <c r="E179" s="27">
        <f t="shared" si="48"/>
        <v>106.08016759568699</v>
      </c>
      <c r="F179" s="27">
        <f t="shared" si="49"/>
        <v>257.17602848127848</v>
      </c>
      <c r="G179" s="30">
        <f>IF(A179&gt;$C$3,"_",$C$8-SUM($F$26:F179))</f>
        <v>100134.14977185341</v>
      </c>
      <c r="H179" s="21">
        <f>IF(A179&gt;$C$3,"_",IFERROR(VLOOKUP(B179,BAZA_LIBOR_WIBOR_KURS!$C$2:$F$145,4,FALSE),H178))</f>
        <v>3.9140000000000001</v>
      </c>
      <c r="I179" s="20">
        <f>IF(A179&gt;$C$3,"_",IFERROR(VLOOKUP(B179,BAZA_LIBOR_WIBOR_KURS!$C$2:$F$145,3,FALSE),I178))</f>
        <v>1.7299999999999999E-2</v>
      </c>
      <c r="J179" s="20">
        <f t="shared" si="50"/>
        <v>0.02</v>
      </c>
      <c r="K179" s="28">
        <f t="shared" si="45"/>
        <v>0</v>
      </c>
      <c r="L179" s="21">
        <f t="shared" si="51"/>
        <v>1188.6600000000001</v>
      </c>
      <c r="M179" s="21">
        <f t="shared" si="52"/>
        <v>-1188.6600000000001</v>
      </c>
      <c r="N179" s="31">
        <f>IF(A179&gt;$C$3,"_",$C$2-SUM($M$26:M179))</f>
        <v>383600.69507922581</v>
      </c>
      <c r="P179" s="34">
        <f t="shared" si="53"/>
        <v>415.19777596951889</v>
      </c>
      <c r="Q179" s="34">
        <f t="shared" si="54"/>
        <v>1006.586975475724</v>
      </c>
      <c r="R179" s="34">
        <f t="shared" si="55"/>
        <v>1421.7847514452428</v>
      </c>
      <c r="T179" s="34">
        <f t="shared" si="56"/>
        <v>304.42231819836513</v>
      </c>
      <c r="U179" s="34">
        <f t="shared" si="57"/>
        <v>738.02789484377377</v>
      </c>
      <c r="V179" s="34">
        <f t="shared" si="58"/>
        <v>1042.4502130421388</v>
      </c>
      <c r="X179" s="34">
        <f t="shared" si="62"/>
        <v>799.34695788597173</v>
      </c>
      <c r="Y179" s="34">
        <f t="shared" si="63"/>
        <v>454.44666684682704</v>
      </c>
      <c r="Z179" s="34">
        <f t="shared" si="64"/>
        <v>1253.7936247327989</v>
      </c>
      <c r="AA179" s="34">
        <f t="shared" si="65"/>
        <v>256708.1135109457</v>
      </c>
      <c r="AB179" s="33">
        <f t="shared" si="59"/>
        <v>2.5636420151949348</v>
      </c>
      <c r="AC179" s="11">
        <f t="shared" si="60"/>
        <v>43952</v>
      </c>
    </row>
    <row r="180" spans="1:29">
      <c r="A180" s="17">
        <f t="shared" si="61"/>
        <v>155</v>
      </c>
      <c r="B180" s="19">
        <f t="shared" si="46"/>
        <v>43983</v>
      </c>
      <c r="C180" s="20">
        <f>IF(A180&gt;$C$3,"_",IFERROR(VLOOKUP(B180,BAZA_LIBOR_WIBOR_KURS!$C$2:$F$145,2,FALSE),C179))</f>
        <v>-7.3200000000000001E-3</v>
      </c>
      <c r="D180" s="20">
        <f t="shared" si="47"/>
        <v>0.02</v>
      </c>
      <c r="E180" s="27">
        <f t="shared" si="48"/>
        <v>105.8084182589251</v>
      </c>
      <c r="F180" s="27">
        <f t="shared" si="49"/>
        <v>257.44777781804032</v>
      </c>
      <c r="G180" s="30">
        <f>IF(A180&gt;$C$3,"_",$C$8-SUM($F$26:F180))</f>
        <v>99876.701994035364</v>
      </c>
      <c r="H180" s="21">
        <f>IF(A180&gt;$C$3,"_",IFERROR(VLOOKUP(B180,BAZA_LIBOR_WIBOR_KURS!$C$2:$F$145,4,FALSE),H179))</f>
        <v>3.9140000000000001</v>
      </c>
      <c r="I180" s="20">
        <f>IF(A180&gt;$C$3,"_",IFERROR(VLOOKUP(B180,BAZA_LIBOR_WIBOR_KURS!$C$2:$F$145,3,FALSE),I179))</f>
        <v>1.7299999999999999E-2</v>
      </c>
      <c r="J180" s="20">
        <f t="shared" si="50"/>
        <v>0.02</v>
      </c>
      <c r="K180" s="28">
        <f t="shared" si="45"/>
        <v>0</v>
      </c>
      <c r="L180" s="21">
        <f t="shared" si="51"/>
        <v>1192.3599999999999</v>
      </c>
      <c r="M180" s="21">
        <f t="shared" si="52"/>
        <v>-1192.3599999999999</v>
      </c>
      <c r="N180" s="31">
        <f>IF(A180&gt;$C$3,"_",$C$2-SUM($M$26:M180))</f>
        <v>384793.05507922586</v>
      </c>
      <c r="P180" s="34">
        <f t="shared" si="53"/>
        <v>414.13414906543284</v>
      </c>
      <c r="Q180" s="34">
        <f t="shared" si="54"/>
        <v>1007.6506023798098</v>
      </c>
      <c r="R180" s="34">
        <f t="shared" si="55"/>
        <v>1421.7847514452426</v>
      </c>
      <c r="T180" s="34">
        <f t="shared" si="56"/>
        <v>303.64246872281353</v>
      </c>
      <c r="U180" s="34">
        <f t="shared" si="57"/>
        <v>738.80774431932514</v>
      </c>
      <c r="V180" s="34">
        <f t="shared" si="58"/>
        <v>1042.4502130421388</v>
      </c>
      <c r="X180" s="34">
        <f t="shared" si="62"/>
        <v>797.9343861631894</v>
      </c>
      <c r="Y180" s="34">
        <f t="shared" si="63"/>
        <v>455.85923856960937</v>
      </c>
      <c r="Z180" s="34">
        <f t="shared" si="64"/>
        <v>1253.7936247327989</v>
      </c>
      <c r="AA180" s="34">
        <f t="shared" si="65"/>
        <v>256252.2542723761</v>
      </c>
      <c r="AB180" s="33">
        <f t="shared" si="59"/>
        <v>2.5656859823793488</v>
      </c>
      <c r="AC180" s="11">
        <f t="shared" si="60"/>
        <v>43983</v>
      </c>
    </row>
    <row r="181" spans="1:29">
      <c r="A181" s="17">
        <f t="shared" si="61"/>
        <v>156</v>
      </c>
      <c r="B181" s="19">
        <f t="shared" si="46"/>
        <v>44013</v>
      </c>
      <c r="C181" s="20">
        <f>IF(A181&gt;$C$3,"_",IFERROR(VLOOKUP(B181,BAZA_LIBOR_WIBOR_KURS!$C$2:$F$145,2,FALSE),C180))</f>
        <v>-7.3200000000000001E-3</v>
      </c>
      <c r="D181" s="20">
        <f t="shared" si="47"/>
        <v>0.02</v>
      </c>
      <c r="E181" s="27">
        <f t="shared" si="48"/>
        <v>105.53638177369739</v>
      </c>
      <c r="F181" s="27">
        <f t="shared" si="49"/>
        <v>257.71981430326809</v>
      </c>
      <c r="G181" s="30">
        <f>IF(A181&gt;$C$3,"_",$C$8-SUM($F$26:F181))</f>
        <v>99618.982179732091</v>
      </c>
      <c r="H181" s="21">
        <f>IF(A181&gt;$C$3,"_",IFERROR(VLOOKUP(B181,BAZA_LIBOR_WIBOR_KURS!$C$2:$F$145,4,FALSE),H180))</f>
        <v>3.9140000000000001</v>
      </c>
      <c r="I181" s="20">
        <f>IF(A181&gt;$C$3,"_",IFERROR(VLOOKUP(B181,BAZA_LIBOR_WIBOR_KURS!$C$2:$F$145,3,FALSE),I180))</f>
        <v>1.7299999999999999E-2</v>
      </c>
      <c r="J181" s="20">
        <f t="shared" si="50"/>
        <v>0.02</v>
      </c>
      <c r="K181" s="28">
        <f t="shared" si="45"/>
        <v>0</v>
      </c>
      <c r="L181" s="21">
        <f t="shared" si="51"/>
        <v>1196.07</v>
      </c>
      <c r="M181" s="21">
        <f t="shared" si="52"/>
        <v>-1196.07</v>
      </c>
      <c r="N181" s="31">
        <f>IF(A181&gt;$C$3,"_",$C$2-SUM($M$26:M181))</f>
        <v>385989.12507922587</v>
      </c>
      <c r="P181" s="34">
        <f t="shared" si="53"/>
        <v>413.06939826225158</v>
      </c>
      <c r="Q181" s="34">
        <f t="shared" si="54"/>
        <v>1008.7153531829914</v>
      </c>
      <c r="R181" s="34">
        <f t="shared" si="55"/>
        <v>1421.784751445243</v>
      </c>
      <c r="T181" s="34">
        <f t="shared" si="56"/>
        <v>302.86179520631617</v>
      </c>
      <c r="U181" s="34">
        <f t="shared" si="57"/>
        <v>739.58841783582272</v>
      </c>
      <c r="V181" s="34">
        <f t="shared" si="58"/>
        <v>1042.4502130421388</v>
      </c>
      <c r="X181" s="34">
        <f t="shared" si="62"/>
        <v>796.51742369663555</v>
      </c>
      <c r="Y181" s="34">
        <f t="shared" si="63"/>
        <v>457.27620103616312</v>
      </c>
      <c r="Z181" s="34">
        <f t="shared" si="64"/>
        <v>1253.7936247327987</v>
      </c>
      <c r="AA181" s="34">
        <f t="shared" si="65"/>
        <v>255794.97807133992</v>
      </c>
      <c r="AB181" s="33">
        <f t="shared" si="59"/>
        <v>2.5677333021716269</v>
      </c>
      <c r="AC181" s="11">
        <f t="shared" si="60"/>
        <v>44013</v>
      </c>
    </row>
    <row r="182" spans="1:29">
      <c r="A182" s="17">
        <f t="shared" si="61"/>
        <v>157</v>
      </c>
      <c r="B182" s="19">
        <f t="shared" si="46"/>
        <v>44044</v>
      </c>
      <c r="C182" s="20">
        <f>IF(A182&gt;$C$3,"_",IFERROR(VLOOKUP(B182,BAZA_LIBOR_WIBOR_KURS!$C$2:$F$145,2,FALSE),C181))</f>
        <v>-7.3200000000000001E-3</v>
      </c>
      <c r="D182" s="20">
        <f t="shared" si="47"/>
        <v>0.02</v>
      </c>
      <c r="E182" s="27">
        <f t="shared" si="48"/>
        <v>105.26405783658358</v>
      </c>
      <c r="F182" s="27">
        <f t="shared" si="49"/>
        <v>257.99213824038185</v>
      </c>
      <c r="G182" s="30">
        <f>IF(A182&gt;$C$3,"_",$C$8-SUM($F$26:F182))</f>
        <v>99360.990041491721</v>
      </c>
      <c r="H182" s="21">
        <f>IF(A182&gt;$C$3,"_",IFERROR(VLOOKUP(B182,BAZA_LIBOR_WIBOR_KURS!$C$2:$F$145,4,FALSE),H181))</f>
        <v>3.9140000000000001</v>
      </c>
      <c r="I182" s="20">
        <f>IF(A182&gt;$C$3,"_",IFERROR(VLOOKUP(B182,BAZA_LIBOR_WIBOR_KURS!$C$2:$F$145,3,FALSE),I181))</f>
        <v>1.7299999999999999E-2</v>
      </c>
      <c r="J182" s="20">
        <f t="shared" si="50"/>
        <v>0.02</v>
      </c>
      <c r="K182" s="28">
        <f t="shared" si="45"/>
        <v>0</v>
      </c>
      <c r="L182" s="21">
        <f t="shared" si="51"/>
        <v>1199.78</v>
      </c>
      <c r="M182" s="21">
        <f t="shared" si="52"/>
        <v>-1199.78</v>
      </c>
      <c r="N182" s="31">
        <f>IF(A182&gt;$C$3,"_",$C$2-SUM($M$26:M182))</f>
        <v>387188.90507922583</v>
      </c>
      <c r="P182" s="34">
        <f t="shared" si="53"/>
        <v>412.00352237238815</v>
      </c>
      <c r="Q182" s="34">
        <f t="shared" si="54"/>
        <v>1009.7812290728546</v>
      </c>
      <c r="R182" s="34">
        <f t="shared" si="55"/>
        <v>1421.7847514452428</v>
      </c>
      <c r="T182" s="34">
        <f t="shared" si="56"/>
        <v>302.08029677813624</v>
      </c>
      <c r="U182" s="34">
        <f t="shared" si="57"/>
        <v>740.36991626400254</v>
      </c>
      <c r="V182" s="34">
        <f t="shared" si="58"/>
        <v>1042.4502130421388</v>
      </c>
      <c r="X182" s="34">
        <f t="shared" si="62"/>
        <v>795.09605683841494</v>
      </c>
      <c r="Y182" s="34">
        <f t="shared" si="63"/>
        <v>458.69756789438401</v>
      </c>
      <c r="Z182" s="34">
        <f t="shared" si="64"/>
        <v>1253.7936247327989</v>
      </c>
      <c r="AA182" s="34">
        <f t="shared" si="65"/>
        <v>255336.28050344554</v>
      </c>
      <c r="AB182" s="33">
        <f t="shared" si="59"/>
        <v>2.5697839805825282</v>
      </c>
      <c r="AC182" s="11">
        <f t="shared" si="60"/>
        <v>44044</v>
      </c>
    </row>
    <row r="183" spans="1:29">
      <c r="A183" s="17">
        <f t="shared" si="61"/>
        <v>158</v>
      </c>
      <c r="B183" s="19">
        <f t="shared" si="46"/>
        <v>44075</v>
      </c>
      <c r="C183" s="20">
        <f>IF(A183&gt;$C$3,"_",IFERROR(VLOOKUP(B183,BAZA_LIBOR_WIBOR_KURS!$C$2:$F$145,2,FALSE),C182))</f>
        <v>-7.3200000000000001E-3</v>
      </c>
      <c r="D183" s="20">
        <f t="shared" si="47"/>
        <v>0.02</v>
      </c>
      <c r="E183" s="27">
        <f t="shared" si="48"/>
        <v>104.99144614384292</v>
      </c>
      <c r="F183" s="27">
        <f t="shared" si="49"/>
        <v>258.26474993312252</v>
      </c>
      <c r="G183" s="30">
        <f>IF(A183&gt;$C$3,"_",$C$8-SUM($F$26:F183))</f>
        <v>99102.7252915586</v>
      </c>
      <c r="H183" s="21">
        <f>IF(A183&gt;$C$3,"_",IFERROR(VLOOKUP(B183,BAZA_LIBOR_WIBOR_KURS!$C$2:$F$145,4,FALSE),H182))</f>
        <v>3.9140000000000001</v>
      </c>
      <c r="I183" s="20">
        <f>IF(A183&gt;$C$3,"_",IFERROR(VLOOKUP(B183,BAZA_LIBOR_WIBOR_KURS!$C$2:$F$145,3,FALSE),I182))</f>
        <v>1.7299999999999999E-2</v>
      </c>
      <c r="J183" s="20">
        <f t="shared" si="50"/>
        <v>0.02</v>
      </c>
      <c r="K183" s="28">
        <f t="shared" si="45"/>
        <v>0</v>
      </c>
      <c r="L183" s="21">
        <f t="shared" si="51"/>
        <v>1203.51</v>
      </c>
      <c r="M183" s="21">
        <f t="shared" si="52"/>
        <v>-1203.51</v>
      </c>
      <c r="N183" s="31">
        <f>IF(A183&gt;$C$3,"_",$C$2-SUM($M$26:M183))</f>
        <v>388392.41507922584</v>
      </c>
      <c r="P183" s="34">
        <f t="shared" si="53"/>
        <v>410.93652020700119</v>
      </c>
      <c r="Q183" s="34">
        <f t="shared" si="54"/>
        <v>1010.8482312382415</v>
      </c>
      <c r="R183" s="34">
        <f t="shared" si="55"/>
        <v>1421.7847514452428</v>
      </c>
      <c r="T183" s="34">
        <f t="shared" si="56"/>
        <v>301.29797256661732</v>
      </c>
      <c r="U183" s="34">
        <f t="shared" si="57"/>
        <v>741.15224047552147</v>
      </c>
      <c r="V183" s="34">
        <f t="shared" si="58"/>
        <v>1042.4502130421388</v>
      </c>
      <c r="X183" s="34">
        <f t="shared" si="62"/>
        <v>793.67027189820988</v>
      </c>
      <c r="Y183" s="34">
        <f t="shared" si="63"/>
        <v>460.12335283458896</v>
      </c>
      <c r="Z183" s="34">
        <f t="shared" si="64"/>
        <v>1253.7936247327989</v>
      </c>
      <c r="AA183" s="34">
        <f t="shared" si="65"/>
        <v>254876.15715061096</v>
      </c>
      <c r="AB183" s="33">
        <f t="shared" si="59"/>
        <v>2.5718380236342591</v>
      </c>
      <c r="AC183" s="11">
        <f t="shared" si="60"/>
        <v>44075</v>
      </c>
    </row>
    <row r="184" spans="1:29">
      <c r="A184" s="17">
        <f t="shared" si="61"/>
        <v>159</v>
      </c>
      <c r="B184" s="19">
        <f t="shared" si="46"/>
        <v>44105</v>
      </c>
      <c r="C184" s="20">
        <f>IF(A184&gt;$C$3,"_",IFERROR(VLOOKUP(B184,BAZA_LIBOR_WIBOR_KURS!$C$2:$F$145,2,FALSE),C183))</f>
        <v>-7.3200000000000001E-3</v>
      </c>
      <c r="D184" s="20">
        <f t="shared" si="47"/>
        <v>0.02</v>
      </c>
      <c r="E184" s="27">
        <f t="shared" si="48"/>
        <v>104.71854639141358</v>
      </c>
      <c r="F184" s="27">
        <f t="shared" si="49"/>
        <v>258.53764968555186</v>
      </c>
      <c r="G184" s="30">
        <f>IF(A184&gt;$C$3,"_",$C$8-SUM($F$26:F184))</f>
        <v>98844.187641873039</v>
      </c>
      <c r="H184" s="21">
        <f>IF(A184&gt;$C$3,"_",IFERROR(VLOOKUP(B184,BAZA_LIBOR_WIBOR_KURS!$C$2:$F$145,4,FALSE),H183))</f>
        <v>3.9140000000000001</v>
      </c>
      <c r="I184" s="20">
        <f>IF(A184&gt;$C$3,"_",IFERROR(VLOOKUP(B184,BAZA_LIBOR_WIBOR_KURS!$C$2:$F$145,3,FALSE),I183))</f>
        <v>1.7299999999999999E-2</v>
      </c>
      <c r="J184" s="20">
        <f t="shared" si="50"/>
        <v>0.02</v>
      </c>
      <c r="K184" s="28">
        <f t="shared" si="45"/>
        <v>0</v>
      </c>
      <c r="L184" s="21">
        <f t="shared" si="51"/>
        <v>1207.25</v>
      </c>
      <c r="M184" s="21">
        <f t="shared" si="52"/>
        <v>-1207.25</v>
      </c>
      <c r="N184" s="31">
        <f>IF(A184&gt;$C$3,"_",$C$2-SUM($M$26:M184))</f>
        <v>389599.66507922584</v>
      </c>
      <c r="P184" s="34">
        <f t="shared" si="53"/>
        <v>409.86839057599275</v>
      </c>
      <c r="Q184" s="34">
        <f t="shared" si="54"/>
        <v>1011.91636086925</v>
      </c>
      <c r="R184" s="34">
        <f t="shared" si="55"/>
        <v>1421.7847514452428</v>
      </c>
      <c r="T184" s="34">
        <f t="shared" si="56"/>
        <v>300.51482169918148</v>
      </c>
      <c r="U184" s="34">
        <f t="shared" si="57"/>
        <v>741.93539134295725</v>
      </c>
      <c r="V184" s="34">
        <f t="shared" si="58"/>
        <v>1042.4502130421388</v>
      </c>
      <c r="X184" s="34">
        <f t="shared" si="62"/>
        <v>792.24005514314899</v>
      </c>
      <c r="Y184" s="34">
        <f t="shared" si="63"/>
        <v>461.55356958964973</v>
      </c>
      <c r="Z184" s="34">
        <f t="shared" si="64"/>
        <v>1253.7936247327987</v>
      </c>
      <c r="AA184" s="34">
        <f t="shared" si="65"/>
        <v>254414.60358102131</v>
      </c>
      <c r="AB184" s="33">
        <f t="shared" si="59"/>
        <v>2.5738954373604916</v>
      </c>
      <c r="AC184" s="11">
        <f t="shared" si="60"/>
        <v>44105</v>
      </c>
    </row>
    <row r="185" spans="1:29">
      <c r="A185" s="17">
        <f t="shared" si="61"/>
        <v>160</v>
      </c>
      <c r="B185" s="19">
        <f t="shared" si="46"/>
        <v>44136</v>
      </c>
      <c r="C185" s="20">
        <f>IF(A185&gt;$C$3,"_",IFERROR(VLOOKUP(B185,BAZA_LIBOR_WIBOR_KURS!$C$2:$F$145,2,FALSE),C184))</f>
        <v>-7.3200000000000001E-3</v>
      </c>
      <c r="D185" s="20">
        <f t="shared" si="47"/>
        <v>0.02</v>
      </c>
      <c r="E185" s="27">
        <f t="shared" si="48"/>
        <v>104.44535827491251</v>
      </c>
      <c r="F185" s="27">
        <f t="shared" si="49"/>
        <v>258.8108378020529</v>
      </c>
      <c r="G185" s="30">
        <f>IF(A185&gt;$C$3,"_",$C$8-SUM($F$26:F185))</f>
        <v>98585.376804070984</v>
      </c>
      <c r="H185" s="21">
        <f>IF(A185&gt;$C$3,"_",IFERROR(VLOOKUP(B185,BAZA_LIBOR_WIBOR_KURS!$C$2:$F$145,4,FALSE),H184))</f>
        <v>3.9140000000000001</v>
      </c>
      <c r="I185" s="20">
        <f>IF(A185&gt;$C$3,"_",IFERROR(VLOOKUP(B185,BAZA_LIBOR_WIBOR_KURS!$C$2:$F$145,3,FALSE),I184))</f>
        <v>1.7299999999999999E-2</v>
      </c>
      <c r="J185" s="20">
        <f t="shared" si="50"/>
        <v>0.02</v>
      </c>
      <c r="K185" s="28">
        <f t="shared" si="45"/>
        <v>0</v>
      </c>
      <c r="L185" s="21">
        <f t="shared" si="51"/>
        <v>1211.01</v>
      </c>
      <c r="M185" s="21">
        <f t="shared" si="52"/>
        <v>-1211.01</v>
      </c>
      <c r="N185" s="31">
        <f>IF(A185&gt;$C$3,"_",$C$2-SUM($M$26:M185))</f>
        <v>390810.67507922585</v>
      </c>
      <c r="P185" s="34">
        <f t="shared" si="53"/>
        <v>408.79913228800757</v>
      </c>
      <c r="Q185" s="34">
        <f t="shared" si="54"/>
        <v>1012.9856191572351</v>
      </c>
      <c r="R185" s="34">
        <f t="shared" si="55"/>
        <v>1421.7847514452426</v>
      </c>
      <c r="T185" s="34">
        <f t="shared" si="56"/>
        <v>299.73084330232905</v>
      </c>
      <c r="U185" s="34">
        <f t="shared" si="57"/>
        <v>742.71936973980962</v>
      </c>
      <c r="V185" s="34">
        <f t="shared" si="58"/>
        <v>1042.4502130421388</v>
      </c>
      <c r="X185" s="34">
        <f t="shared" si="62"/>
        <v>790.80539279767447</v>
      </c>
      <c r="Y185" s="34">
        <f t="shared" si="63"/>
        <v>462.98823193512425</v>
      </c>
      <c r="Z185" s="34">
        <f t="shared" si="64"/>
        <v>1253.7936247327987</v>
      </c>
      <c r="AA185" s="34">
        <f t="shared" si="65"/>
        <v>253951.61534908618</v>
      </c>
      <c r="AB185" s="33">
        <f t="shared" si="59"/>
        <v>2.575956227806389</v>
      </c>
      <c r="AC185" s="11">
        <f t="shared" si="60"/>
        <v>44136</v>
      </c>
    </row>
    <row r="186" spans="1:29">
      <c r="A186" s="17">
        <f t="shared" si="61"/>
        <v>161</v>
      </c>
      <c r="B186" s="19">
        <f t="shared" si="46"/>
        <v>44166</v>
      </c>
      <c r="C186" s="20">
        <f>IF(A186&gt;$C$3,"_",IFERROR(VLOOKUP(B186,BAZA_LIBOR_WIBOR_KURS!$C$2:$F$145,2,FALSE),C185))</f>
        <v>-7.3200000000000001E-3</v>
      </c>
      <c r="D186" s="20">
        <f t="shared" si="47"/>
        <v>0.02</v>
      </c>
      <c r="E186" s="27">
        <f t="shared" si="48"/>
        <v>104.17188148963501</v>
      </c>
      <c r="F186" s="27">
        <f t="shared" si="49"/>
        <v>259.08431458733043</v>
      </c>
      <c r="G186" s="30">
        <f>IF(A186&gt;$C$3,"_",$C$8-SUM($F$26:F186))</f>
        <v>98326.292489483661</v>
      </c>
      <c r="H186" s="21">
        <f>IF(A186&gt;$C$3,"_",IFERROR(VLOOKUP(B186,BAZA_LIBOR_WIBOR_KURS!$C$2:$F$145,4,FALSE),H185))</f>
        <v>3.9140000000000001</v>
      </c>
      <c r="I186" s="20">
        <f>IF(A186&gt;$C$3,"_",IFERROR(VLOOKUP(B186,BAZA_LIBOR_WIBOR_KURS!$C$2:$F$145,3,FALSE),I185))</f>
        <v>1.7299999999999999E-2</v>
      </c>
      <c r="J186" s="20">
        <f t="shared" si="50"/>
        <v>0.02</v>
      </c>
      <c r="K186" s="28">
        <f t="shared" si="45"/>
        <v>0</v>
      </c>
      <c r="L186" s="21">
        <f t="shared" si="51"/>
        <v>1214.77</v>
      </c>
      <c r="M186" s="21">
        <f t="shared" si="52"/>
        <v>-1214.77</v>
      </c>
      <c r="N186" s="31">
        <f>IF(A186&gt;$C$3,"_",$C$2-SUM($M$26:M186))</f>
        <v>392025.44507922581</v>
      </c>
      <c r="P186" s="34">
        <f t="shared" si="53"/>
        <v>407.72874415043145</v>
      </c>
      <c r="Q186" s="34">
        <f t="shared" si="54"/>
        <v>1014.0560072948114</v>
      </c>
      <c r="R186" s="34">
        <f t="shared" si="55"/>
        <v>1421.7847514452428</v>
      </c>
      <c r="T186" s="34">
        <f t="shared" si="56"/>
        <v>298.94603650163737</v>
      </c>
      <c r="U186" s="34">
        <f t="shared" si="57"/>
        <v>743.50417654050136</v>
      </c>
      <c r="V186" s="34">
        <f t="shared" si="58"/>
        <v>1042.4502130421388</v>
      </c>
      <c r="X186" s="34">
        <f t="shared" si="62"/>
        <v>789.36627104340948</v>
      </c>
      <c r="Y186" s="34">
        <f t="shared" si="63"/>
        <v>464.42735368938941</v>
      </c>
      <c r="Z186" s="34">
        <f t="shared" si="64"/>
        <v>1253.7936247327989</v>
      </c>
      <c r="AA186" s="34">
        <f t="shared" si="65"/>
        <v>253487.18799539679</v>
      </c>
      <c r="AB186" s="33">
        <f t="shared" si="59"/>
        <v>2.5780204010286276</v>
      </c>
      <c r="AC186" s="11">
        <f t="shared" si="60"/>
        <v>44166</v>
      </c>
    </row>
    <row r="187" spans="1:29">
      <c r="A187" s="17">
        <f t="shared" si="61"/>
        <v>162</v>
      </c>
      <c r="B187" s="19">
        <f t="shared" si="46"/>
        <v>44197</v>
      </c>
      <c r="C187" s="20">
        <f>IF(A187&gt;$C$3,"_",IFERROR(VLOOKUP(B187,BAZA_LIBOR_WIBOR_KURS!$C$2:$F$145,2,FALSE),C186))</f>
        <v>-7.3200000000000001E-3</v>
      </c>
      <c r="D187" s="20">
        <f t="shared" si="47"/>
        <v>0.02</v>
      </c>
      <c r="E187" s="27">
        <f t="shared" si="48"/>
        <v>103.89811573055441</v>
      </c>
      <c r="F187" s="27">
        <f t="shared" si="49"/>
        <v>259.35808034641104</v>
      </c>
      <c r="G187" s="30">
        <f>IF(A187&gt;$C$3,"_",$C$8-SUM($F$26:F187))</f>
        <v>98066.934409137233</v>
      </c>
      <c r="H187" s="21">
        <f>IF(A187&gt;$C$3,"_",IFERROR(VLOOKUP(B187,BAZA_LIBOR_WIBOR_KURS!$C$2:$F$145,4,FALSE),H186))</f>
        <v>3.9140000000000001</v>
      </c>
      <c r="I187" s="20">
        <f>IF(A187&gt;$C$3,"_",IFERROR(VLOOKUP(B187,BAZA_LIBOR_WIBOR_KURS!$C$2:$F$145,3,FALSE),I186))</f>
        <v>1.7299999999999999E-2</v>
      </c>
      <c r="J187" s="20">
        <f t="shared" si="50"/>
        <v>0.02</v>
      </c>
      <c r="K187" s="28">
        <f t="shared" si="45"/>
        <v>0</v>
      </c>
      <c r="L187" s="21">
        <f t="shared" si="51"/>
        <v>1218.55</v>
      </c>
      <c r="M187" s="21">
        <f t="shared" si="52"/>
        <v>-1218.55</v>
      </c>
      <c r="N187" s="31">
        <f>IF(A187&gt;$C$3,"_",$C$2-SUM($M$26:M187))</f>
        <v>393243.99507922586</v>
      </c>
      <c r="P187" s="34">
        <f t="shared" si="53"/>
        <v>406.65722496938997</v>
      </c>
      <c r="Q187" s="34">
        <f t="shared" si="54"/>
        <v>1015.1275264758528</v>
      </c>
      <c r="R187" s="34">
        <f t="shared" si="55"/>
        <v>1421.7847514452428</v>
      </c>
      <c r="T187" s="34">
        <f t="shared" si="56"/>
        <v>298.16040042175962</v>
      </c>
      <c r="U187" s="34">
        <f t="shared" si="57"/>
        <v>744.28981262037917</v>
      </c>
      <c r="V187" s="34">
        <f t="shared" si="58"/>
        <v>1042.4502130421388</v>
      </c>
      <c r="X187" s="34">
        <f t="shared" si="62"/>
        <v>787.92267601902495</v>
      </c>
      <c r="Y187" s="34">
        <f t="shared" si="63"/>
        <v>465.87094871377383</v>
      </c>
      <c r="Z187" s="34">
        <f t="shared" si="64"/>
        <v>1253.7936247327989</v>
      </c>
      <c r="AA187" s="34">
        <f t="shared" si="65"/>
        <v>253021.31704668302</v>
      </c>
      <c r="AB187" s="33">
        <f t="shared" si="59"/>
        <v>2.5800879630954197</v>
      </c>
      <c r="AC187" s="11">
        <f t="shared" si="60"/>
        <v>44197</v>
      </c>
    </row>
    <row r="188" spans="1:29">
      <c r="A188" s="17">
        <f t="shared" si="61"/>
        <v>163</v>
      </c>
      <c r="B188" s="19">
        <f t="shared" si="46"/>
        <v>44228</v>
      </c>
      <c r="C188" s="20">
        <f>IF(A188&gt;$C$3,"_",IFERROR(VLOOKUP(B188,BAZA_LIBOR_WIBOR_KURS!$C$2:$F$145,2,FALSE),C187))</f>
        <v>-7.3200000000000001E-3</v>
      </c>
      <c r="D188" s="20">
        <f t="shared" si="47"/>
        <v>0.02</v>
      </c>
      <c r="E188" s="27">
        <f t="shared" si="48"/>
        <v>103.62406069232168</v>
      </c>
      <c r="F188" s="27">
        <f t="shared" si="49"/>
        <v>259.63213538464373</v>
      </c>
      <c r="G188" s="30">
        <f>IF(A188&gt;$C$3,"_",$C$8-SUM($F$26:F188))</f>
        <v>97807.302273752604</v>
      </c>
      <c r="H188" s="21">
        <f>IF(A188&gt;$C$3,"_",IFERROR(VLOOKUP(B188,BAZA_LIBOR_WIBOR_KURS!$C$2:$F$145,4,FALSE),H187))</f>
        <v>3.9140000000000001</v>
      </c>
      <c r="I188" s="20">
        <f>IF(A188&gt;$C$3,"_",IFERROR(VLOOKUP(B188,BAZA_LIBOR_WIBOR_KURS!$C$2:$F$145,3,FALSE),I187))</f>
        <v>1.7299999999999999E-2</v>
      </c>
      <c r="J188" s="20">
        <f t="shared" si="50"/>
        <v>0.02</v>
      </c>
      <c r="K188" s="28">
        <f t="shared" si="45"/>
        <v>0</v>
      </c>
      <c r="L188" s="21">
        <f t="shared" si="51"/>
        <v>1222.33</v>
      </c>
      <c r="M188" s="21">
        <f t="shared" si="52"/>
        <v>-1222.33</v>
      </c>
      <c r="N188" s="31">
        <f>IF(A188&gt;$C$3,"_",$C$2-SUM($M$26:M188))</f>
        <v>394466.32507922582</v>
      </c>
      <c r="P188" s="34">
        <f t="shared" si="53"/>
        <v>405.58457354974706</v>
      </c>
      <c r="Q188" s="34">
        <f t="shared" si="54"/>
        <v>1016.2001778954956</v>
      </c>
      <c r="R188" s="34">
        <f t="shared" si="55"/>
        <v>1421.7847514452426</v>
      </c>
      <c r="T188" s="34">
        <f t="shared" si="56"/>
        <v>297.37393418642398</v>
      </c>
      <c r="U188" s="34">
        <f t="shared" si="57"/>
        <v>745.07627885571469</v>
      </c>
      <c r="V188" s="34">
        <f t="shared" si="58"/>
        <v>1042.4502130421388</v>
      </c>
      <c r="X188" s="34">
        <f t="shared" si="62"/>
        <v>786.47459382010629</v>
      </c>
      <c r="Y188" s="34">
        <f t="shared" si="63"/>
        <v>467.31903091269254</v>
      </c>
      <c r="Z188" s="34">
        <f t="shared" si="64"/>
        <v>1253.7936247327989</v>
      </c>
      <c r="AA188" s="34">
        <f t="shared" si="65"/>
        <v>252553.99801577034</v>
      </c>
      <c r="AB188" s="33">
        <f t="shared" si="59"/>
        <v>2.5821589200865351</v>
      </c>
      <c r="AC188" s="11">
        <f t="shared" si="60"/>
        <v>44228</v>
      </c>
    </row>
    <row r="189" spans="1:29">
      <c r="A189" s="17">
        <f t="shared" si="61"/>
        <v>164</v>
      </c>
      <c r="B189" s="19">
        <f t="shared" si="46"/>
        <v>44256</v>
      </c>
      <c r="C189" s="20">
        <f>IF(A189&gt;$C$3,"_",IFERROR(VLOOKUP(B189,BAZA_LIBOR_WIBOR_KURS!$C$2:$F$145,2,FALSE),C188))</f>
        <v>-7.3200000000000001E-3</v>
      </c>
      <c r="D189" s="20">
        <f t="shared" si="47"/>
        <v>0.02</v>
      </c>
      <c r="E189" s="27">
        <f t="shared" si="48"/>
        <v>103.34971606926526</v>
      </c>
      <c r="F189" s="27">
        <f t="shared" si="49"/>
        <v>259.90648000770017</v>
      </c>
      <c r="G189" s="30">
        <f>IF(A189&gt;$C$3,"_",$C$8-SUM($F$26:F189))</f>
        <v>97547.395793744887</v>
      </c>
      <c r="H189" s="21">
        <f>IF(A189&gt;$C$3,"_",IFERROR(VLOOKUP(B189,BAZA_LIBOR_WIBOR_KURS!$C$2:$F$145,4,FALSE),H188))</f>
        <v>3.9140000000000001</v>
      </c>
      <c r="I189" s="20">
        <f>IF(A189&gt;$C$3,"_",IFERROR(VLOOKUP(B189,BAZA_LIBOR_WIBOR_KURS!$C$2:$F$145,3,FALSE),I188))</f>
        <v>1.7299999999999999E-2</v>
      </c>
      <c r="J189" s="20">
        <f t="shared" si="50"/>
        <v>0.02</v>
      </c>
      <c r="K189" s="28">
        <f t="shared" si="45"/>
        <v>0</v>
      </c>
      <c r="L189" s="21">
        <f t="shared" si="51"/>
        <v>1226.1300000000001</v>
      </c>
      <c r="M189" s="21">
        <f t="shared" si="52"/>
        <v>-1226.1300000000001</v>
      </c>
      <c r="N189" s="31">
        <f>IF(A189&gt;$C$3,"_",$C$2-SUM($M$26:M189))</f>
        <v>395692.45507922582</v>
      </c>
      <c r="P189" s="34">
        <f t="shared" si="53"/>
        <v>404.51078869510422</v>
      </c>
      <c r="Q189" s="34">
        <f t="shared" si="54"/>
        <v>1017.2739627501385</v>
      </c>
      <c r="R189" s="34">
        <f t="shared" si="55"/>
        <v>1421.7847514452428</v>
      </c>
      <c r="T189" s="34">
        <f t="shared" si="56"/>
        <v>296.58663691843316</v>
      </c>
      <c r="U189" s="34">
        <f t="shared" si="57"/>
        <v>745.86357612370557</v>
      </c>
      <c r="V189" s="34">
        <f t="shared" si="58"/>
        <v>1042.4502130421388</v>
      </c>
      <c r="X189" s="34">
        <f t="shared" si="62"/>
        <v>785.0220104990193</v>
      </c>
      <c r="Y189" s="34">
        <f t="shared" si="63"/>
        <v>468.77161423377953</v>
      </c>
      <c r="Z189" s="34">
        <f t="shared" si="64"/>
        <v>1253.7936247327989</v>
      </c>
      <c r="AA189" s="34">
        <f t="shared" si="65"/>
        <v>252085.22640153655</v>
      </c>
      <c r="AB189" s="33">
        <f t="shared" si="59"/>
        <v>2.5842332780933268</v>
      </c>
      <c r="AC189" s="11">
        <f t="shared" si="60"/>
        <v>44256</v>
      </c>
    </row>
    <row r="190" spans="1:29">
      <c r="A190" s="17">
        <f t="shared" si="61"/>
        <v>165</v>
      </c>
      <c r="B190" s="19">
        <f t="shared" si="46"/>
        <v>44287</v>
      </c>
      <c r="C190" s="20">
        <f>IF(A190&gt;$C$3,"_",IFERROR(VLOOKUP(B190,BAZA_LIBOR_WIBOR_KURS!$C$2:$F$145,2,FALSE),C189))</f>
        <v>-7.3200000000000001E-3</v>
      </c>
      <c r="D190" s="20">
        <f t="shared" si="47"/>
        <v>0.02</v>
      </c>
      <c r="E190" s="27">
        <f t="shared" si="48"/>
        <v>103.07508155539043</v>
      </c>
      <c r="F190" s="27">
        <f t="shared" si="49"/>
        <v>260.18111452157501</v>
      </c>
      <c r="G190" s="30">
        <f>IF(A190&gt;$C$3,"_",$C$8-SUM($F$26:F190))</f>
        <v>97287.214679223311</v>
      </c>
      <c r="H190" s="21">
        <f>IF(A190&gt;$C$3,"_",IFERROR(VLOOKUP(B190,BAZA_LIBOR_WIBOR_KURS!$C$2:$F$145,4,FALSE),H189))</f>
        <v>3.9140000000000001</v>
      </c>
      <c r="I190" s="20">
        <f>IF(A190&gt;$C$3,"_",IFERROR(VLOOKUP(B190,BAZA_LIBOR_WIBOR_KURS!$C$2:$F$145,3,FALSE),I189))</f>
        <v>1.7299999999999999E-2</v>
      </c>
      <c r="J190" s="20">
        <f t="shared" si="50"/>
        <v>0.02</v>
      </c>
      <c r="K190" s="28">
        <f t="shared" si="45"/>
        <v>0</v>
      </c>
      <c r="L190" s="21">
        <f t="shared" si="51"/>
        <v>1229.94</v>
      </c>
      <c r="M190" s="21">
        <f t="shared" si="52"/>
        <v>-1229.94</v>
      </c>
      <c r="N190" s="31">
        <f>IF(A190&gt;$C$3,"_",$C$2-SUM($M$26:M190))</f>
        <v>396922.39507922588</v>
      </c>
      <c r="P190" s="34">
        <f t="shared" si="53"/>
        <v>403.43586920779813</v>
      </c>
      <c r="Q190" s="34">
        <f t="shared" si="54"/>
        <v>1018.3488822374446</v>
      </c>
      <c r="R190" s="34">
        <f t="shared" si="55"/>
        <v>1421.7847514452428</v>
      </c>
      <c r="T190" s="34">
        <f t="shared" si="56"/>
        <v>295.7985077396624</v>
      </c>
      <c r="U190" s="34">
        <f t="shared" si="57"/>
        <v>746.65170530247633</v>
      </c>
      <c r="V190" s="34">
        <f t="shared" si="58"/>
        <v>1042.4502130421388</v>
      </c>
      <c r="X190" s="34">
        <f t="shared" si="62"/>
        <v>783.56491206477608</v>
      </c>
      <c r="Y190" s="34">
        <f t="shared" si="63"/>
        <v>470.22871266802281</v>
      </c>
      <c r="Z190" s="34">
        <f t="shared" si="64"/>
        <v>1253.7936247327989</v>
      </c>
      <c r="AA190" s="34">
        <f t="shared" si="65"/>
        <v>251614.99768886852</v>
      </c>
      <c r="AB190" s="33">
        <f t="shared" si="59"/>
        <v>2.5863110432187497</v>
      </c>
      <c r="AC190" s="11">
        <f t="shared" si="60"/>
        <v>44287</v>
      </c>
    </row>
    <row r="191" spans="1:29">
      <c r="A191" s="17">
        <f t="shared" si="61"/>
        <v>166</v>
      </c>
      <c r="B191" s="19">
        <f t="shared" si="46"/>
        <v>44317</v>
      </c>
      <c r="C191" s="20">
        <f>IF(A191&gt;$C$3,"_",IFERROR(VLOOKUP(B191,BAZA_LIBOR_WIBOR_KURS!$C$2:$F$145,2,FALSE),C190))</f>
        <v>-7.3200000000000001E-3</v>
      </c>
      <c r="D191" s="20">
        <f t="shared" si="47"/>
        <v>0.02</v>
      </c>
      <c r="E191" s="27">
        <f t="shared" si="48"/>
        <v>102.8001568443793</v>
      </c>
      <c r="F191" s="27">
        <f t="shared" si="49"/>
        <v>260.45603923258614</v>
      </c>
      <c r="G191" s="30">
        <f>IF(A191&gt;$C$3,"_",$C$8-SUM($F$26:F191))</f>
        <v>97026.75863999073</v>
      </c>
      <c r="H191" s="21">
        <f>IF(A191&gt;$C$3,"_",IFERROR(VLOOKUP(B191,BAZA_LIBOR_WIBOR_KURS!$C$2:$F$145,4,FALSE),H190))</f>
        <v>3.9140000000000001</v>
      </c>
      <c r="I191" s="20">
        <f>IF(A191&gt;$C$3,"_",IFERROR(VLOOKUP(B191,BAZA_LIBOR_WIBOR_KURS!$C$2:$F$145,3,FALSE),I190))</f>
        <v>1.7299999999999999E-2</v>
      </c>
      <c r="J191" s="20">
        <f t="shared" si="50"/>
        <v>0.02</v>
      </c>
      <c r="K191" s="28">
        <f t="shared" si="45"/>
        <v>0</v>
      </c>
      <c r="L191" s="21">
        <f t="shared" si="51"/>
        <v>1233.77</v>
      </c>
      <c r="M191" s="21">
        <f t="shared" si="52"/>
        <v>-1233.77</v>
      </c>
      <c r="N191" s="31">
        <f>IF(A191&gt;$C$3,"_",$C$2-SUM($M$26:M191))</f>
        <v>398156.16507922584</v>
      </c>
      <c r="P191" s="34">
        <f t="shared" si="53"/>
        <v>402.35981388890059</v>
      </c>
      <c r="Q191" s="34">
        <f t="shared" si="54"/>
        <v>1019.4249375563422</v>
      </c>
      <c r="R191" s="34">
        <f t="shared" si="55"/>
        <v>1421.7847514452428</v>
      </c>
      <c r="T191" s="34">
        <f t="shared" si="56"/>
        <v>295.00954577105944</v>
      </c>
      <c r="U191" s="34">
        <f t="shared" si="57"/>
        <v>747.44066727107929</v>
      </c>
      <c r="V191" s="34">
        <f t="shared" si="58"/>
        <v>1042.4502130421388</v>
      </c>
      <c r="X191" s="34">
        <f t="shared" si="62"/>
        <v>782.10328448289965</v>
      </c>
      <c r="Y191" s="34">
        <f t="shared" si="63"/>
        <v>471.69034024989924</v>
      </c>
      <c r="Z191" s="34">
        <f t="shared" si="64"/>
        <v>1253.7936247327989</v>
      </c>
      <c r="AA191" s="34">
        <f t="shared" si="65"/>
        <v>251143.30734861863</v>
      </c>
      <c r="AB191" s="33">
        <f t="shared" si="59"/>
        <v>2.5883922215773878</v>
      </c>
      <c r="AC191" s="11">
        <f t="shared" si="60"/>
        <v>44317</v>
      </c>
    </row>
    <row r="192" spans="1:29">
      <c r="A192" s="17">
        <f t="shared" si="61"/>
        <v>167</v>
      </c>
      <c r="B192" s="19">
        <f t="shared" si="46"/>
        <v>44348</v>
      </c>
      <c r="C192" s="20">
        <f>IF(A192&gt;$C$3,"_",IFERROR(VLOOKUP(B192,BAZA_LIBOR_WIBOR_KURS!$C$2:$F$145,2,FALSE),C191))</f>
        <v>-7.3200000000000001E-3</v>
      </c>
      <c r="D192" s="20">
        <f t="shared" si="47"/>
        <v>0.02</v>
      </c>
      <c r="E192" s="27">
        <f t="shared" si="48"/>
        <v>102.5249416295902</v>
      </c>
      <c r="F192" s="27">
        <f t="shared" si="49"/>
        <v>260.73125444737519</v>
      </c>
      <c r="G192" s="30">
        <f>IF(A192&gt;$C$3,"_",$C$8-SUM($F$26:F192))</f>
        <v>96766.027385543362</v>
      </c>
      <c r="H192" s="21">
        <f>IF(A192&gt;$C$3,"_",IFERROR(VLOOKUP(B192,BAZA_LIBOR_WIBOR_KURS!$C$2:$F$145,4,FALSE),H191))</f>
        <v>3.9140000000000001</v>
      </c>
      <c r="I192" s="20">
        <f>IF(A192&gt;$C$3,"_",IFERROR(VLOOKUP(B192,BAZA_LIBOR_WIBOR_KURS!$C$2:$F$145,3,FALSE),I191))</f>
        <v>1.7299999999999999E-2</v>
      </c>
      <c r="J192" s="20">
        <f t="shared" si="50"/>
        <v>0.02</v>
      </c>
      <c r="K192" s="28">
        <f t="shared" si="45"/>
        <v>0</v>
      </c>
      <c r="L192" s="21">
        <f t="shared" si="51"/>
        <v>1237.5999999999999</v>
      </c>
      <c r="M192" s="21">
        <f t="shared" si="52"/>
        <v>-1237.5999999999999</v>
      </c>
      <c r="N192" s="31">
        <f>IF(A192&gt;$C$3,"_",$C$2-SUM($M$26:M192))</f>
        <v>399393.76507922588</v>
      </c>
      <c r="P192" s="34">
        <f t="shared" si="53"/>
        <v>401.28262153821606</v>
      </c>
      <c r="Q192" s="34">
        <f t="shared" si="54"/>
        <v>1020.5021299070265</v>
      </c>
      <c r="R192" s="34">
        <f t="shared" si="55"/>
        <v>1421.7847514452426</v>
      </c>
      <c r="T192" s="34">
        <f t="shared" si="56"/>
        <v>294.21975013264301</v>
      </c>
      <c r="U192" s="34">
        <f t="shared" si="57"/>
        <v>748.2304629094956</v>
      </c>
      <c r="V192" s="34">
        <f t="shared" si="58"/>
        <v>1042.4502130421386</v>
      </c>
      <c r="X192" s="34">
        <f t="shared" si="62"/>
        <v>780.63711367528958</v>
      </c>
      <c r="Y192" s="34">
        <f t="shared" si="63"/>
        <v>473.15651105750942</v>
      </c>
      <c r="Z192" s="34">
        <f t="shared" si="64"/>
        <v>1253.7936247327989</v>
      </c>
      <c r="AA192" s="34">
        <f t="shared" si="65"/>
        <v>250670.15083756112</v>
      </c>
      <c r="AB192" s="33">
        <f t="shared" si="59"/>
        <v>2.5904768192954744</v>
      </c>
      <c r="AC192" s="11">
        <f t="shared" si="60"/>
        <v>44348</v>
      </c>
    </row>
    <row r="193" spans="1:29">
      <c r="A193" s="17">
        <f t="shared" si="61"/>
        <v>168</v>
      </c>
      <c r="B193" s="19">
        <f t="shared" si="46"/>
        <v>44378</v>
      </c>
      <c r="C193" s="20">
        <f>IF(A193&gt;$C$3,"_",IFERROR(VLOOKUP(B193,BAZA_LIBOR_WIBOR_KURS!$C$2:$F$145,2,FALSE),C192))</f>
        <v>-7.3200000000000001E-3</v>
      </c>
      <c r="D193" s="20">
        <f t="shared" si="47"/>
        <v>0.02</v>
      </c>
      <c r="E193" s="27">
        <f t="shared" si="48"/>
        <v>102.2494356040575</v>
      </c>
      <c r="F193" s="27">
        <f t="shared" si="49"/>
        <v>261.00676047290796</v>
      </c>
      <c r="G193" s="30">
        <f>IF(A193&gt;$C$3,"_",$C$8-SUM($F$26:F193))</f>
        <v>96505.02062507045</v>
      </c>
      <c r="H193" s="21">
        <f>IF(A193&gt;$C$3,"_",IFERROR(VLOOKUP(B193,BAZA_LIBOR_WIBOR_KURS!$C$2:$F$145,4,FALSE),H192))</f>
        <v>3.9140000000000001</v>
      </c>
      <c r="I193" s="20">
        <f>IF(A193&gt;$C$3,"_",IFERROR(VLOOKUP(B193,BAZA_LIBOR_WIBOR_KURS!$C$2:$F$145,3,FALSE),I192))</f>
        <v>1.7299999999999999E-2</v>
      </c>
      <c r="J193" s="20">
        <f t="shared" si="50"/>
        <v>0.02</v>
      </c>
      <c r="K193" s="28">
        <f t="shared" si="45"/>
        <v>0</v>
      </c>
      <c r="L193" s="21">
        <f t="shared" si="51"/>
        <v>1241.45</v>
      </c>
      <c r="M193" s="21">
        <f t="shared" si="52"/>
        <v>-1241.45</v>
      </c>
      <c r="N193" s="31">
        <f>IF(A193&gt;$C$3,"_",$C$2-SUM($M$26:M193))</f>
        <v>400635.21507922583</v>
      </c>
      <c r="P193" s="34">
        <f t="shared" si="53"/>
        <v>400.20429095428108</v>
      </c>
      <c r="Q193" s="34">
        <f t="shared" si="54"/>
        <v>1021.5804604909617</v>
      </c>
      <c r="R193" s="34">
        <f t="shared" si="55"/>
        <v>1421.7847514452428</v>
      </c>
      <c r="T193" s="34">
        <f t="shared" si="56"/>
        <v>293.42911994350203</v>
      </c>
      <c r="U193" s="34">
        <f t="shared" si="57"/>
        <v>749.02109309863681</v>
      </c>
      <c r="V193" s="34">
        <f t="shared" si="58"/>
        <v>1042.4502130421388</v>
      </c>
      <c r="X193" s="34">
        <f t="shared" si="62"/>
        <v>779.16638552008578</v>
      </c>
      <c r="Y193" s="34">
        <f t="shared" si="63"/>
        <v>474.62723921271311</v>
      </c>
      <c r="Z193" s="34">
        <f t="shared" si="64"/>
        <v>1253.7936247327989</v>
      </c>
      <c r="AA193" s="34">
        <f t="shared" si="65"/>
        <v>250195.5235983484</v>
      </c>
      <c r="AB193" s="33">
        <f t="shared" si="59"/>
        <v>2.5925648425109151</v>
      </c>
      <c r="AC193" s="11">
        <f t="shared" si="60"/>
        <v>44378</v>
      </c>
    </row>
    <row r="194" spans="1:29">
      <c r="A194" s="17">
        <f t="shared" si="61"/>
        <v>169</v>
      </c>
      <c r="B194" s="19">
        <f t="shared" si="46"/>
        <v>44409</v>
      </c>
      <c r="C194" s="20">
        <f>IF(A194&gt;$C$3,"_",IFERROR(VLOOKUP(B194,BAZA_LIBOR_WIBOR_KURS!$C$2:$F$145,2,FALSE),C193))</f>
        <v>-7.3200000000000001E-3</v>
      </c>
      <c r="D194" s="20">
        <f t="shared" si="47"/>
        <v>0.02</v>
      </c>
      <c r="E194" s="27">
        <f t="shared" si="48"/>
        <v>101.97363846049112</v>
      </c>
      <c r="F194" s="27">
        <f t="shared" si="49"/>
        <v>261.28255761647432</v>
      </c>
      <c r="G194" s="30">
        <f>IF(A194&gt;$C$3,"_",$C$8-SUM($F$26:F194))</f>
        <v>96243.738067453975</v>
      </c>
      <c r="H194" s="21">
        <f>IF(A194&gt;$C$3,"_",IFERROR(VLOOKUP(B194,BAZA_LIBOR_WIBOR_KURS!$C$2:$F$145,4,FALSE),H193))</f>
        <v>3.9140000000000001</v>
      </c>
      <c r="I194" s="20">
        <f>IF(A194&gt;$C$3,"_",IFERROR(VLOOKUP(B194,BAZA_LIBOR_WIBOR_KURS!$C$2:$F$145,3,FALSE),I193))</f>
        <v>1.7299999999999999E-2</v>
      </c>
      <c r="J194" s="20">
        <f t="shared" si="50"/>
        <v>0.02</v>
      </c>
      <c r="K194" s="28">
        <f t="shared" si="45"/>
        <v>0</v>
      </c>
      <c r="L194" s="21">
        <f t="shared" si="51"/>
        <v>1245.31</v>
      </c>
      <c r="M194" s="21">
        <f t="shared" si="52"/>
        <v>-1245.31</v>
      </c>
      <c r="N194" s="31">
        <f>IF(A194&gt;$C$3,"_",$C$2-SUM($M$26:M194))</f>
        <v>401880.52507922589</v>
      </c>
      <c r="P194" s="34">
        <f t="shared" si="53"/>
        <v>399.12482093436222</v>
      </c>
      <c r="Q194" s="34">
        <f t="shared" si="54"/>
        <v>1022.6599305108805</v>
      </c>
      <c r="R194" s="34">
        <f t="shared" si="55"/>
        <v>1421.7847514452428</v>
      </c>
      <c r="T194" s="34">
        <f t="shared" si="56"/>
        <v>292.63765432179446</v>
      </c>
      <c r="U194" s="34">
        <f t="shared" si="57"/>
        <v>749.81255872034433</v>
      </c>
      <c r="V194" s="34">
        <f t="shared" si="58"/>
        <v>1042.4502130421388</v>
      </c>
      <c r="X194" s="34">
        <f t="shared" si="62"/>
        <v>777.69108585153288</v>
      </c>
      <c r="Y194" s="34">
        <f t="shared" si="63"/>
        <v>476.1025388812659</v>
      </c>
      <c r="Z194" s="34">
        <f t="shared" si="64"/>
        <v>1253.7936247327989</v>
      </c>
      <c r="AA194" s="34">
        <f t="shared" si="65"/>
        <v>249719.42105946713</v>
      </c>
      <c r="AB194" s="33">
        <f t="shared" si="59"/>
        <v>2.5946562973733132</v>
      </c>
      <c r="AC194" s="11">
        <f t="shared" si="60"/>
        <v>44409</v>
      </c>
    </row>
    <row r="195" spans="1:29">
      <c r="A195" s="17">
        <f t="shared" si="61"/>
        <v>170</v>
      </c>
      <c r="B195" s="19">
        <f t="shared" si="46"/>
        <v>44440</v>
      </c>
      <c r="C195" s="20">
        <f>IF(A195&gt;$C$3,"_",IFERROR(VLOOKUP(B195,BAZA_LIBOR_WIBOR_KURS!$C$2:$F$145,2,FALSE),C194))</f>
        <v>-7.3200000000000001E-3</v>
      </c>
      <c r="D195" s="20">
        <f t="shared" si="47"/>
        <v>0.02</v>
      </c>
      <c r="E195" s="27">
        <f t="shared" si="48"/>
        <v>101.69754989127638</v>
      </c>
      <c r="F195" s="27">
        <f t="shared" si="49"/>
        <v>261.55864618568904</v>
      </c>
      <c r="G195" s="30">
        <f>IF(A195&gt;$C$3,"_",$C$8-SUM($F$26:F195))</f>
        <v>95982.179421268287</v>
      </c>
      <c r="H195" s="21">
        <f>IF(A195&gt;$C$3,"_",IFERROR(VLOOKUP(B195,BAZA_LIBOR_WIBOR_KURS!$C$2:$F$145,4,FALSE),H194))</f>
        <v>3.9140000000000001</v>
      </c>
      <c r="I195" s="20">
        <f>IF(A195&gt;$C$3,"_",IFERROR(VLOOKUP(B195,BAZA_LIBOR_WIBOR_KURS!$C$2:$F$145,3,FALSE),I194))</f>
        <v>1.7299999999999999E-2</v>
      </c>
      <c r="J195" s="20">
        <f t="shared" si="50"/>
        <v>0.02</v>
      </c>
      <c r="K195" s="28">
        <f t="shared" si="45"/>
        <v>0</v>
      </c>
      <c r="L195" s="21">
        <f t="shared" si="51"/>
        <v>1249.18</v>
      </c>
      <c r="M195" s="21">
        <f t="shared" si="52"/>
        <v>-1249.18</v>
      </c>
      <c r="N195" s="31">
        <f>IF(A195&gt;$C$3,"_",$C$2-SUM($M$26:M195))</f>
        <v>403129.70507922582</v>
      </c>
      <c r="P195" s="34">
        <f t="shared" si="53"/>
        <v>398.04421027445579</v>
      </c>
      <c r="Q195" s="34">
        <f t="shared" si="54"/>
        <v>1023.740541170787</v>
      </c>
      <c r="R195" s="34">
        <f t="shared" si="55"/>
        <v>1421.7847514452428</v>
      </c>
      <c r="T195" s="34">
        <f t="shared" si="56"/>
        <v>291.84535238474666</v>
      </c>
      <c r="U195" s="34">
        <f t="shared" si="57"/>
        <v>750.60486065739212</v>
      </c>
      <c r="V195" s="34">
        <f t="shared" si="58"/>
        <v>1042.4502130421388</v>
      </c>
      <c r="X195" s="34">
        <f t="shared" si="62"/>
        <v>776.21120045984367</v>
      </c>
      <c r="Y195" s="34">
        <f t="shared" si="63"/>
        <v>477.58242427295517</v>
      </c>
      <c r="Z195" s="34">
        <f t="shared" si="64"/>
        <v>1253.7936247327989</v>
      </c>
      <c r="AA195" s="34">
        <f t="shared" si="65"/>
        <v>249241.83863519417</v>
      </c>
      <c r="AB195" s="33">
        <f t="shared" si="59"/>
        <v>2.5967511900439897</v>
      </c>
      <c r="AC195" s="11">
        <f t="shared" si="60"/>
        <v>44440</v>
      </c>
    </row>
    <row r="196" spans="1:29">
      <c r="A196" s="17">
        <f t="shared" si="61"/>
        <v>171</v>
      </c>
      <c r="B196" s="19">
        <f t="shared" si="46"/>
        <v>44470</v>
      </c>
      <c r="C196" s="20">
        <f>IF(A196&gt;$C$3,"_",IFERROR(VLOOKUP(B196,BAZA_LIBOR_WIBOR_KURS!$C$2:$F$145,2,FALSE),C195))</f>
        <v>-7.3200000000000001E-3</v>
      </c>
      <c r="D196" s="20">
        <f t="shared" si="47"/>
        <v>0.02</v>
      </c>
      <c r="E196" s="27">
        <f t="shared" si="48"/>
        <v>101.42116958847349</v>
      </c>
      <c r="F196" s="27">
        <f t="shared" si="49"/>
        <v>261.83502648849196</v>
      </c>
      <c r="G196" s="30">
        <f>IF(A196&gt;$C$3,"_",$C$8-SUM($F$26:F196))</f>
        <v>95720.344394779793</v>
      </c>
      <c r="H196" s="21">
        <f>IF(A196&gt;$C$3,"_",IFERROR(VLOOKUP(B196,BAZA_LIBOR_WIBOR_KURS!$C$2:$F$145,4,FALSE),H195))</f>
        <v>3.9140000000000001</v>
      </c>
      <c r="I196" s="20">
        <f>IF(A196&gt;$C$3,"_",IFERROR(VLOOKUP(B196,BAZA_LIBOR_WIBOR_KURS!$C$2:$F$145,3,FALSE),I195))</f>
        <v>1.7299999999999999E-2</v>
      </c>
      <c r="J196" s="20">
        <f t="shared" si="50"/>
        <v>0.02</v>
      </c>
      <c r="K196" s="28">
        <f t="shared" si="45"/>
        <v>0</v>
      </c>
      <c r="L196" s="21">
        <f t="shared" si="51"/>
        <v>1253.06</v>
      </c>
      <c r="M196" s="21">
        <f t="shared" si="52"/>
        <v>-1253.06</v>
      </c>
      <c r="N196" s="31">
        <f>IF(A196&gt;$C$3,"_",$C$2-SUM($M$26:M196))</f>
        <v>404382.76507922588</v>
      </c>
      <c r="P196" s="34">
        <f t="shared" si="53"/>
        <v>396.96245776928527</v>
      </c>
      <c r="Q196" s="34">
        <f t="shared" si="54"/>
        <v>1024.8222936759576</v>
      </c>
      <c r="R196" s="34">
        <f t="shared" si="55"/>
        <v>1421.7847514452428</v>
      </c>
      <c r="T196" s="34">
        <f t="shared" si="56"/>
        <v>291.05221324865198</v>
      </c>
      <c r="U196" s="34">
        <f t="shared" si="57"/>
        <v>751.39799979348686</v>
      </c>
      <c r="V196" s="34">
        <f t="shared" si="58"/>
        <v>1042.4502130421388</v>
      </c>
      <c r="X196" s="34">
        <f t="shared" si="62"/>
        <v>774.72671509106181</v>
      </c>
      <c r="Y196" s="34">
        <f t="shared" si="63"/>
        <v>479.06690964173691</v>
      </c>
      <c r="Z196" s="34">
        <f t="shared" si="64"/>
        <v>1253.7936247327987</v>
      </c>
      <c r="AA196" s="34">
        <f t="shared" si="65"/>
        <v>248762.77172555245</v>
      </c>
      <c r="AB196" s="33">
        <f t="shared" si="59"/>
        <v>2.598849526696009</v>
      </c>
      <c r="AC196" s="11">
        <f t="shared" si="60"/>
        <v>44470</v>
      </c>
    </row>
    <row r="197" spans="1:29">
      <c r="A197" s="17">
        <f t="shared" si="61"/>
        <v>172</v>
      </c>
      <c r="B197" s="19">
        <f t="shared" si="46"/>
        <v>44501</v>
      </c>
      <c r="C197" s="20">
        <f>IF(A197&gt;$C$3,"_",IFERROR(VLOOKUP(B197,BAZA_LIBOR_WIBOR_KURS!$C$2:$F$145,2,FALSE),C196))</f>
        <v>-7.3200000000000001E-3</v>
      </c>
      <c r="D197" s="20">
        <f t="shared" si="47"/>
        <v>0.02</v>
      </c>
      <c r="E197" s="27">
        <f t="shared" si="48"/>
        <v>101.14449724381733</v>
      </c>
      <c r="F197" s="27">
        <f t="shared" si="49"/>
        <v>262.11169883314813</v>
      </c>
      <c r="G197" s="30">
        <f>IF(A197&gt;$C$3,"_",$C$8-SUM($F$26:F197))</f>
        <v>95458.232695946645</v>
      </c>
      <c r="H197" s="21">
        <f>IF(A197&gt;$C$3,"_",IFERROR(VLOOKUP(B197,BAZA_LIBOR_WIBOR_KURS!$C$2:$F$145,4,FALSE),H196))</f>
        <v>3.9140000000000001</v>
      </c>
      <c r="I197" s="20">
        <f>IF(A197&gt;$C$3,"_",IFERROR(VLOOKUP(B197,BAZA_LIBOR_WIBOR_KURS!$C$2:$F$145,3,FALSE),I196))</f>
        <v>1.7299999999999999E-2</v>
      </c>
      <c r="J197" s="20">
        <f t="shared" si="50"/>
        <v>0.02</v>
      </c>
      <c r="K197" s="28">
        <f t="shared" si="45"/>
        <v>0</v>
      </c>
      <c r="L197" s="21">
        <f t="shared" si="51"/>
        <v>1256.96</v>
      </c>
      <c r="M197" s="21">
        <f t="shared" si="52"/>
        <v>-1256.96</v>
      </c>
      <c r="N197" s="31">
        <f>IF(A197&gt;$C$3,"_",$C$2-SUM($M$26:M197))</f>
        <v>405639.72507922584</v>
      </c>
      <c r="P197" s="34">
        <f t="shared" si="53"/>
        <v>395.87956221230104</v>
      </c>
      <c r="Q197" s="34">
        <f t="shared" si="54"/>
        <v>1025.9051892329419</v>
      </c>
      <c r="R197" s="34">
        <f t="shared" si="55"/>
        <v>1421.7847514452428</v>
      </c>
      <c r="T197" s="34">
        <f t="shared" si="56"/>
        <v>290.25823602887021</v>
      </c>
      <c r="U197" s="34">
        <f t="shared" si="57"/>
        <v>752.19197701326857</v>
      </c>
      <c r="V197" s="34">
        <f t="shared" si="58"/>
        <v>1042.4502130421388</v>
      </c>
      <c r="X197" s="34">
        <f t="shared" si="62"/>
        <v>773.23761544692547</v>
      </c>
      <c r="Y197" s="34">
        <f t="shared" si="63"/>
        <v>480.55600928587342</v>
      </c>
      <c r="Z197" s="34">
        <f t="shared" si="64"/>
        <v>1253.7936247327989</v>
      </c>
      <c r="AA197" s="34">
        <f t="shared" si="65"/>
        <v>248282.21571626657</v>
      </c>
      <c r="AB197" s="33">
        <f t="shared" si="59"/>
        <v>2.6009513135141997</v>
      </c>
      <c r="AC197" s="11">
        <f t="shared" si="60"/>
        <v>44501</v>
      </c>
    </row>
    <row r="198" spans="1:29">
      <c r="A198" s="17">
        <f t="shared" si="61"/>
        <v>173</v>
      </c>
      <c r="B198" s="19">
        <f t="shared" si="46"/>
        <v>44531</v>
      </c>
      <c r="C198" s="20">
        <f>IF(A198&gt;$C$3,"_",IFERROR(VLOOKUP(B198,BAZA_LIBOR_WIBOR_KURS!$C$2:$F$145,2,FALSE),C197))</f>
        <v>-7.3200000000000001E-3</v>
      </c>
      <c r="D198" s="20">
        <f t="shared" si="47"/>
        <v>0.02</v>
      </c>
      <c r="E198" s="27">
        <f t="shared" si="48"/>
        <v>100.86753254871695</v>
      </c>
      <c r="F198" s="27">
        <f t="shared" si="49"/>
        <v>262.38866352824846</v>
      </c>
      <c r="G198" s="30">
        <f>IF(A198&gt;$C$3,"_",$C$8-SUM($F$26:F198))</f>
        <v>95195.84403241839</v>
      </c>
      <c r="H198" s="21">
        <f>IF(A198&gt;$C$3,"_",IFERROR(VLOOKUP(B198,BAZA_LIBOR_WIBOR_KURS!$C$2:$F$145,4,FALSE),H197))</f>
        <v>3.9140000000000001</v>
      </c>
      <c r="I198" s="20">
        <f>IF(A198&gt;$C$3,"_",IFERROR(VLOOKUP(B198,BAZA_LIBOR_WIBOR_KURS!$C$2:$F$145,3,FALSE),I197))</f>
        <v>1.7299999999999999E-2</v>
      </c>
      <c r="J198" s="20">
        <f t="shared" si="50"/>
        <v>0.02</v>
      </c>
      <c r="K198" s="28">
        <f t="shared" si="45"/>
        <v>0</v>
      </c>
      <c r="L198" s="21">
        <f t="shared" si="51"/>
        <v>1260.8599999999999</v>
      </c>
      <c r="M198" s="21">
        <f t="shared" si="52"/>
        <v>-1260.8599999999999</v>
      </c>
      <c r="N198" s="31">
        <f>IF(A198&gt;$C$3,"_",$C$2-SUM($M$26:M198))</f>
        <v>406900.58507922583</v>
      </c>
      <c r="P198" s="34">
        <f t="shared" si="53"/>
        <v>394.79552239567818</v>
      </c>
      <c r="Q198" s="34">
        <f t="shared" si="54"/>
        <v>1026.9892290495645</v>
      </c>
      <c r="R198" s="34">
        <f t="shared" si="55"/>
        <v>1421.7847514452428</v>
      </c>
      <c r="T198" s="34">
        <f t="shared" si="56"/>
        <v>289.46341983982614</v>
      </c>
      <c r="U198" s="34">
        <f t="shared" si="57"/>
        <v>752.98679320231258</v>
      </c>
      <c r="V198" s="34">
        <f t="shared" si="58"/>
        <v>1042.4502130421388</v>
      </c>
      <c r="X198" s="34">
        <f t="shared" si="62"/>
        <v>771.74388718472858</v>
      </c>
      <c r="Y198" s="34">
        <f t="shared" si="63"/>
        <v>482.04973754807042</v>
      </c>
      <c r="Z198" s="34">
        <f t="shared" si="64"/>
        <v>1253.7936247327989</v>
      </c>
      <c r="AA198" s="34">
        <f t="shared" si="65"/>
        <v>247800.16597871849</v>
      </c>
      <c r="AB198" s="33">
        <f t="shared" si="59"/>
        <v>2.6030565566951807</v>
      </c>
      <c r="AC198" s="11">
        <f t="shared" si="60"/>
        <v>44531</v>
      </c>
    </row>
    <row r="199" spans="1:29">
      <c r="A199" s="17">
        <f t="shared" si="61"/>
        <v>174</v>
      </c>
      <c r="B199" s="19">
        <f t="shared" si="46"/>
        <v>44562</v>
      </c>
      <c r="C199" s="20">
        <f>IF(A199&gt;$C$3,"_",IFERROR(VLOOKUP(B199,BAZA_LIBOR_WIBOR_KURS!$C$2:$F$145,2,FALSE),C198))</f>
        <v>-7.3200000000000001E-3</v>
      </c>
      <c r="D199" s="20">
        <f t="shared" si="47"/>
        <v>0.02</v>
      </c>
      <c r="E199" s="27">
        <f t="shared" si="48"/>
        <v>100.59027519425544</v>
      </c>
      <c r="F199" s="27">
        <f t="shared" si="49"/>
        <v>262.66592088270994</v>
      </c>
      <c r="G199" s="30">
        <f>IF(A199&gt;$C$3,"_",$C$8-SUM($F$26:F199))</f>
        <v>94933.178111535686</v>
      </c>
      <c r="H199" s="21">
        <f>IF(A199&gt;$C$3,"_",IFERROR(VLOOKUP(B199,BAZA_LIBOR_WIBOR_KURS!$C$2:$F$145,4,FALSE),H198))</f>
        <v>3.9140000000000001</v>
      </c>
      <c r="I199" s="20">
        <f>IF(A199&gt;$C$3,"_",IFERROR(VLOOKUP(B199,BAZA_LIBOR_WIBOR_KURS!$C$2:$F$145,3,FALSE),I198))</f>
        <v>1.7299999999999999E-2</v>
      </c>
      <c r="J199" s="20">
        <f t="shared" si="50"/>
        <v>0.02</v>
      </c>
      <c r="K199" s="28">
        <f t="shared" si="45"/>
        <v>0</v>
      </c>
      <c r="L199" s="21">
        <f t="shared" si="51"/>
        <v>1264.78</v>
      </c>
      <c r="M199" s="21">
        <f t="shared" si="52"/>
        <v>-1264.78</v>
      </c>
      <c r="N199" s="31">
        <f>IF(A199&gt;$C$3,"_",$C$2-SUM($M$26:M199))</f>
        <v>408165.36507922586</v>
      </c>
      <c r="P199" s="34">
        <f t="shared" si="53"/>
        <v>393.71033711031583</v>
      </c>
      <c r="Q199" s="34">
        <f t="shared" si="54"/>
        <v>1028.0744143349268</v>
      </c>
      <c r="R199" s="34">
        <f t="shared" si="55"/>
        <v>1421.7847514452426</v>
      </c>
      <c r="T199" s="34">
        <f t="shared" si="56"/>
        <v>288.66776379500902</v>
      </c>
      <c r="U199" s="34">
        <f t="shared" si="57"/>
        <v>753.78244924712953</v>
      </c>
      <c r="V199" s="34">
        <f t="shared" si="58"/>
        <v>1042.4502130421386</v>
      </c>
      <c r="X199" s="34">
        <f t="shared" si="62"/>
        <v>770.2455159171833</v>
      </c>
      <c r="Y199" s="34">
        <f t="shared" si="63"/>
        <v>483.54810881561559</v>
      </c>
      <c r="Z199" s="34">
        <f t="shared" si="64"/>
        <v>1253.7936247327989</v>
      </c>
      <c r="AA199" s="34">
        <f t="shared" si="65"/>
        <v>247316.61786990287</v>
      </c>
      <c r="AB199" s="33">
        <f t="shared" si="59"/>
        <v>2.6051652624473816</v>
      </c>
      <c r="AC199" s="11">
        <f t="shared" si="60"/>
        <v>44562</v>
      </c>
    </row>
    <row r="200" spans="1:29">
      <c r="A200" s="17">
        <f t="shared" si="61"/>
        <v>175</v>
      </c>
      <c r="B200" s="19">
        <f t="shared" si="46"/>
        <v>44593</v>
      </c>
      <c r="C200" s="20">
        <f>IF(A200&gt;$C$3,"_",IFERROR(VLOOKUP(B200,BAZA_LIBOR_WIBOR_KURS!$C$2:$F$145,2,FALSE),C199))</f>
        <v>-7.3200000000000001E-3</v>
      </c>
      <c r="D200" s="20">
        <f t="shared" si="47"/>
        <v>0.02</v>
      </c>
      <c r="E200" s="27">
        <f t="shared" si="48"/>
        <v>100.31272487118937</v>
      </c>
      <c r="F200" s="27">
        <f t="shared" si="49"/>
        <v>262.94347120577601</v>
      </c>
      <c r="G200" s="30">
        <f>IF(A200&gt;$C$3,"_",$C$8-SUM($F$26:F200))</f>
        <v>94670.234640329902</v>
      </c>
      <c r="H200" s="21">
        <f>IF(A200&gt;$C$3,"_",IFERROR(VLOOKUP(B200,BAZA_LIBOR_WIBOR_KURS!$C$2:$F$145,4,FALSE),H199))</f>
        <v>3.9140000000000001</v>
      </c>
      <c r="I200" s="20">
        <f>IF(A200&gt;$C$3,"_",IFERROR(VLOOKUP(B200,BAZA_LIBOR_WIBOR_KURS!$C$2:$F$145,3,FALSE),I199))</f>
        <v>1.7299999999999999E-2</v>
      </c>
      <c r="J200" s="20">
        <f t="shared" si="50"/>
        <v>0.02</v>
      </c>
      <c r="K200" s="28">
        <f t="shared" si="45"/>
        <v>0</v>
      </c>
      <c r="L200" s="21">
        <f t="shared" si="51"/>
        <v>1268.71</v>
      </c>
      <c r="M200" s="21">
        <f t="shared" si="52"/>
        <v>-1268.71</v>
      </c>
      <c r="N200" s="31">
        <f>IF(A200&gt;$C$3,"_",$C$2-SUM($M$26:M200))</f>
        <v>409434.07507922588</v>
      </c>
      <c r="P200" s="34">
        <f t="shared" si="53"/>
        <v>392.62400514583521</v>
      </c>
      <c r="Q200" s="34">
        <f t="shared" si="54"/>
        <v>1029.1607462994073</v>
      </c>
      <c r="R200" s="34">
        <f t="shared" si="55"/>
        <v>1421.7847514452424</v>
      </c>
      <c r="T200" s="34">
        <f t="shared" si="56"/>
        <v>287.87126700697121</v>
      </c>
      <c r="U200" s="34">
        <f t="shared" si="57"/>
        <v>754.57894603516741</v>
      </c>
      <c r="V200" s="34">
        <f t="shared" si="58"/>
        <v>1042.4502130421386</v>
      </c>
      <c r="X200" s="34">
        <f t="shared" si="62"/>
        <v>768.74248721228139</v>
      </c>
      <c r="Y200" s="34">
        <f t="shared" si="63"/>
        <v>485.05113752051733</v>
      </c>
      <c r="Z200" s="34">
        <f t="shared" si="64"/>
        <v>1253.7936247327987</v>
      </c>
      <c r="AA200" s="34">
        <f t="shared" si="65"/>
        <v>246831.56673238234</v>
      </c>
      <c r="AB200" s="33">
        <f t="shared" si="59"/>
        <v>2.6072774369910676</v>
      </c>
      <c r="AC200" s="11">
        <f t="shared" si="60"/>
        <v>44593</v>
      </c>
    </row>
    <row r="201" spans="1:29">
      <c r="A201" s="17">
        <f t="shared" si="61"/>
        <v>176</v>
      </c>
      <c r="B201" s="19">
        <f t="shared" si="46"/>
        <v>44621</v>
      </c>
      <c r="C201" s="20">
        <f>IF(A201&gt;$C$3,"_",IFERROR(VLOOKUP(B201,BAZA_LIBOR_WIBOR_KURS!$C$2:$F$145,2,FALSE),C200))</f>
        <v>-7.3200000000000001E-3</v>
      </c>
      <c r="D201" s="20">
        <f t="shared" si="47"/>
        <v>0.02</v>
      </c>
      <c r="E201" s="27">
        <f t="shared" si="48"/>
        <v>100.0348812699486</v>
      </c>
      <c r="F201" s="27">
        <f t="shared" si="49"/>
        <v>263.22131480701677</v>
      </c>
      <c r="G201" s="30">
        <f>IF(A201&gt;$C$3,"_",$C$8-SUM($F$26:F201))</f>
        <v>94407.013325522887</v>
      </c>
      <c r="H201" s="21">
        <f>IF(A201&gt;$C$3,"_",IFERROR(VLOOKUP(B201,BAZA_LIBOR_WIBOR_KURS!$C$2:$F$145,4,FALSE),H200))</f>
        <v>3.9140000000000001</v>
      </c>
      <c r="I201" s="20">
        <f>IF(A201&gt;$C$3,"_",IFERROR(VLOOKUP(B201,BAZA_LIBOR_WIBOR_KURS!$C$2:$F$145,3,FALSE),I200))</f>
        <v>1.7299999999999999E-2</v>
      </c>
      <c r="J201" s="20">
        <f t="shared" si="50"/>
        <v>0.02</v>
      </c>
      <c r="K201" s="28">
        <f t="shared" si="45"/>
        <v>0</v>
      </c>
      <c r="L201" s="21">
        <f t="shared" si="51"/>
        <v>1272.6600000000001</v>
      </c>
      <c r="M201" s="21">
        <f t="shared" si="52"/>
        <v>-1272.6600000000001</v>
      </c>
      <c r="N201" s="31">
        <f>IF(A201&gt;$C$3,"_",$C$2-SUM($M$26:M201))</f>
        <v>410706.73507922585</v>
      </c>
      <c r="P201" s="34">
        <f t="shared" si="53"/>
        <v>391.53652529057882</v>
      </c>
      <c r="Q201" s="34">
        <f t="shared" si="54"/>
        <v>1030.2482261546636</v>
      </c>
      <c r="R201" s="34">
        <f t="shared" si="55"/>
        <v>1421.7847514452424</v>
      </c>
      <c r="T201" s="34">
        <f t="shared" si="56"/>
        <v>287.07392858732737</v>
      </c>
      <c r="U201" s="34">
        <f t="shared" si="57"/>
        <v>755.37628445481118</v>
      </c>
      <c r="V201" s="34">
        <f t="shared" si="58"/>
        <v>1042.4502130421386</v>
      </c>
      <c r="X201" s="34">
        <f t="shared" si="62"/>
        <v>767.23478659315504</v>
      </c>
      <c r="Y201" s="34">
        <f t="shared" si="63"/>
        <v>486.55883813964368</v>
      </c>
      <c r="Z201" s="34">
        <f t="shared" si="64"/>
        <v>1253.7936247327987</v>
      </c>
      <c r="AA201" s="34">
        <f t="shared" si="65"/>
        <v>246345.00789424271</v>
      </c>
      <c r="AB201" s="33">
        <f t="shared" si="59"/>
        <v>2.6093930865583634</v>
      </c>
      <c r="AC201" s="11">
        <f t="shared" si="60"/>
        <v>44621</v>
      </c>
    </row>
    <row r="202" spans="1:29">
      <c r="A202" s="17">
        <f t="shared" si="61"/>
        <v>177</v>
      </c>
      <c r="B202" s="19">
        <f t="shared" si="46"/>
        <v>44652</v>
      </c>
      <c r="C202" s="20">
        <f>IF(A202&gt;$C$3,"_",IFERROR(VLOOKUP(B202,BAZA_LIBOR_WIBOR_KURS!$C$2:$F$145,2,FALSE),C201))</f>
        <v>-7.3200000000000001E-3</v>
      </c>
      <c r="D202" s="20">
        <f t="shared" si="47"/>
        <v>0.02</v>
      </c>
      <c r="E202" s="27">
        <f t="shared" si="48"/>
        <v>99.756744080635855</v>
      </c>
      <c r="F202" s="27">
        <f t="shared" si="49"/>
        <v>263.49945199632953</v>
      </c>
      <c r="G202" s="30">
        <f>IF(A202&gt;$C$3,"_",$C$8-SUM($F$26:F202))</f>
        <v>94143.513873526565</v>
      </c>
      <c r="H202" s="21">
        <f>IF(A202&gt;$C$3,"_",IFERROR(VLOOKUP(B202,BAZA_LIBOR_WIBOR_KURS!$C$2:$F$145,4,FALSE),H201))</f>
        <v>3.9140000000000001</v>
      </c>
      <c r="I202" s="20">
        <f>IF(A202&gt;$C$3,"_",IFERROR(VLOOKUP(B202,BAZA_LIBOR_WIBOR_KURS!$C$2:$F$145,3,FALSE),I201))</f>
        <v>1.7299999999999999E-2</v>
      </c>
      <c r="J202" s="20">
        <f t="shared" si="50"/>
        <v>0.02</v>
      </c>
      <c r="K202" s="28">
        <f t="shared" si="45"/>
        <v>0</v>
      </c>
      <c r="L202" s="21">
        <f t="shared" si="51"/>
        <v>1276.6099999999999</v>
      </c>
      <c r="M202" s="21">
        <f t="shared" si="52"/>
        <v>-1276.6099999999999</v>
      </c>
      <c r="N202" s="31">
        <f>IF(A202&gt;$C$3,"_",$C$2-SUM($M$26:M202))</f>
        <v>411983.34507922584</v>
      </c>
      <c r="P202" s="34">
        <f t="shared" si="53"/>
        <v>390.44789633160877</v>
      </c>
      <c r="Q202" s="34">
        <f t="shared" si="54"/>
        <v>1031.3368551136339</v>
      </c>
      <c r="R202" s="34">
        <f t="shared" si="55"/>
        <v>1421.7847514452426</v>
      </c>
      <c r="T202" s="34">
        <f t="shared" si="56"/>
        <v>286.27574764675347</v>
      </c>
      <c r="U202" s="34">
        <f t="shared" si="57"/>
        <v>756.17446539538514</v>
      </c>
      <c r="V202" s="34">
        <f t="shared" si="58"/>
        <v>1042.4502130421386</v>
      </c>
      <c r="X202" s="34">
        <f t="shared" si="62"/>
        <v>765.72239953793769</v>
      </c>
      <c r="Y202" s="34">
        <f t="shared" si="63"/>
        <v>488.07122519486114</v>
      </c>
      <c r="Z202" s="34">
        <f t="shared" si="64"/>
        <v>1253.7936247327989</v>
      </c>
      <c r="AA202" s="34">
        <f t="shared" si="65"/>
        <v>245856.93666904783</v>
      </c>
      <c r="AB202" s="33">
        <f t="shared" si="59"/>
        <v>2.6115122173932743</v>
      </c>
      <c r="AC202" s="11">
        <f t="shared" si="60"/>
        <v>44652</v>
      </c>
    </row>
    <row r="203" spans="1:29">
      <c r="A203" s="17">
        <f t="shared" si="61"/>
        <v>178</v>
      </c>
      <c r="B203" s="19">
        <f t="shared" si="46"/>
        <v>44682</v>
      </c>
      <c r="C203" s="20">
        <f>IF(A203&gt;$C$3,"_",IFERROR(VLOOKUP(B203,BAZA_LIBOR_WIBOR_KURS!$C$2:$F$145,2,FALSE),C202))</f>
        <v>-7.3200000000000001E-3</v>
      </c>
      <c r="D203" s="20">
        <f t="shared" si="47"/>
        <v>0.02</v>
      </c>
      <c r="E203" s="27">
        <f t="shared" si="48"/>
        <v>99.478312993026407</v>
      </c>
      <c r="F203" s="27">
        <f t="shared" si="49"/>
        <v>263.777883083939</v>
      </c>
      <c r="G203" s="30">
        <f>IF(A203&gt;$C$3,"_",$C$8-SUM($F$26:F203))</f>
        <v>93879.735990442627</v>
      </c>
      <c r="H203" s="21">
        <f>IF(A203&gt;$C$3,"_",IFERROR(VLOOKUP(B203,BAZA_LIBOR_WIBOR_KURS!$C$2:$F$145,4,FALSE),H202))</f>
        <v>3.9140000000000001</v>
      </c>
      <c r="I203" s="20">
        <f>IF(A203&gt;$C$3,"_",IFERROR(VLOOKUP(B203,BAZA_LIBOR_WIBOR_KURS!$C$2:$F$145,3,FALSE),I202))</f>
        <v>1.7299999999999999E-2</v>
      </c>
      <c r="J203" s="20">
        <f t="shared" si="50"/>
        <v>0.02</v>
      </c>
      <c r="K203" s="28">
        <f t="shared" si="45"/>
        <v>0</v>
      </c>
      <c r="L203" s="21">
        <f t="shared" si="51"/>
        <v>1280.58</v>
      </c>
      <c r="M203" s="21">
        <f t="shared" si="52"/>
        <v>-1280.58</v>
      </c>
      <c r="N203" s="31">
        <f>IF(A203&gt;$C$3,"_",$C$2-SUM($M$26:M203))</f>
        <v>413263.92507922585</v>
      </c>
      <c r="P203" s="34">
        <f t="shared" si="53"/>
        <v>389.35811705470536</v>
      </c>
      <c r="Q203" s="34">
        <f t="shared" si="54"/>
        <v>1032.4266343905374</v>
      </c>
      <c r="R203" s="34">
        <f t="shared" si="55"/>
        <v>1421.7847514452428</v>
      </c>
      <c r="T203" s="34">
        <f t="shared" si="56"/>
        <v>285.47672329498573</v>
      </c>
      <c r="U203" s="34">
        <f t="shared" si="57"/>
        <v>756.97348974715294</v>
      </c>
      <c r="V203" s="34">
        <f t="shared" si="58"/>
        <v>1042.4502130421388</v>
      </c>
      <c r="X203" s="34">
        <f t="shared" si="62"/>
        <v>764.20531147962367</v>
      </c>
      <c r="Y203" s="34">
        <f t="shared" si="63"/>
        <v>489.58831325317504</v>
      </c>
      <c r="Z203" s="34">
        <f t="shared" si="64"/>
        <v>1253.7936247327987</v>
      </c>
      <c r="AA203" s="34">
        <f t="shared" si="65"/>
        <v>245367.34835579465</v>
      </c>
      <c r="AB203" s="33">
        <f t="shared" si="59"/>
        <v>2.6136348357517125</v>
      </c>
      <c r="AC203" s="11">
        <f t="shared" si="60"/>
        <v>44682</v>
      </c>
    </row>
    <row r="204" spans="1:29">
      <c r="A204" s="17">
        <f t="shared" si="61"/>
        <v>179</v>
      </c>
      <c r="B204" s="19">
        <f t="shared" si="46"/>
        <v>44713</v>
      </c>
      <c r="C204" s="20">
        <f>IF(A204&gt;$C$3,"_",IFERROR(VLOOKUP(B204,BAZA_LIBOR_WIBOR_KURS!$C$2:$F$145,2,FALSE),C203))</f>
        <v>-7.3200000000000001E-3</v>
      </c>
      <c r="D204" s="20">
        <f t="shared" si="47"/>
        <v>0.02</v>
      </c>
      <c r="E204" s="27">
        <f t="shared" si="48"/>
        <v>99.199587696567704</v>
      </c>
      <c r="F204" s="27">
        <f t="shared" si="49"/>
        <v>264.05660838039773</v>
      </c>
      <c r="G204" s="30">
        <f>IF(A204&gt;$C$3,"_",$C$8-SUM($F$26:F204))</f>
        <v>93615.679382062226</v>
      </c>
      <c r="H204" s="21">
        <f>IF(A204&gt;$C$3,"_",IFERROR(VLOOKUP(B204,BAZA_LIBOR_WIBOR_KURS!$C$2:$F$145,4,FALSE),H203))</f>
        <v>3.9140000000000001</v>
      </c>
      <c r="I204" s="20">
        <f>IF(A204&gt;$C$3,"_",IFERROR(VLOOKUP(B204,BAZA_LIBOR_WIBOR_KURS!$C$2:$F$145,3,FALSE),I203))</f>
        <v>1.7299999999999999E-2</v>
      </c>
      <c r="J204" s="20">
        <f t="shared" si="50"/>
        <v>0.02</v>
      </c>
      <c r="K204" s="28">
        <f t="shared" si="45"/>
        <v>0</v>
      </c>
      <c r="L204" s="21">
        <f t="shared" si="51"/>
        <v>1284.56</v>
      </c>
      <c r="M204" s="21">
        <f t="shared" si="52"/>
        <v>-1284.56</v>
      </c>
      <c r="N204" s="31">
        <f>IF(A204&gt;$C$3,"_",$C$2-SUM($M$26:M204))</f>
        <v>414548.48507922585</v>
      </c>
      <c r="P204" s="34">
        <f t="shared" si="53"/>
        <v>388.26718624436603</v>
      </c>
      <c r="Q204" s="34">
        <f t="shared" si="54"/>
        <v>1033.5175652008768</v>
      </c>
      <c r="R204" s="34">
        <f t="shared" si="55"/>
        <v>1421.7847514452428</v>
      </c>
      <c r="T204" s="34">
        <f t="shared" si="56"/>
        <v>284.67685464081956</v>
      </c>
      <c r="U204" s="34">
        <f t="shared" si="57"/>
        <v>757.77335840131923</v>
      </c>
      <c r="V204" s="34">
        <f t="shared" si="58"/>
        <v>1042.4502130421388</v>
      </c>
      <c r="X204" s="34">
        <f t="shared" si="62"/>
        <v>762.68350780592834</v>
      </c>
      <c r="Y204" s="34">
        <f t="shared" si="63"/>
        <v>491.11011692687038</v>
      </c>
      <c r="Z204" s="34">
        <f t="shared" si="64"/>
        <v>1253.7936247327987</v>
      </c>
      <c r="AA204" s="34">
        <f t="shared" si="65"/>
        <v>244876.23823886778</v>
      </c>
      <c r="AB204" s="33">
        <f t="shared" si="59"/>
        <v>2.6157609479015189</v>
      </c>
      <c r="AC204" s="11">
        <f t="shared" si="60"/>
        <v>44713</v>
      </c>
    </row>
    <row r="205" spans="1:29">
      <c r="A205" s="17">
        <f t="shared" si="61"/>
        <v>180</v>
      </c>
      <c r="B205" s="19">
        <f t="shared" si="46"/>
        <v>44743</v>
      </c>
      <c r="C205" s="20">
        <f>IF(A205&gt;$C$3,"_",IFERROR(VLOOKUP(B205,BAZA_LIBOR_WIBOR_KURS!$C$2:$F$145,2,FALSE),C204))</f>
        <v>-7.3200000000000001E-3</v>
      </c>
      <c r="D205" s="20">
        <f t="shared" si="47"/>
        <v>0.02</v>
      </c>
      <c r="E205" s="27">
        <f t="shared" si="48"/>
        <v>98.920567880379082</v>
      </c>
      <c r="F205" s="27">
        <f t="shared" si="49"/>
        <v>264.3356281965863</v>
      </c>
      <c r="G205" s="30">
        <f>IF(A205&gt;$C$3,"_",$C$8-SUM($F$26:F205))</f>
        <v>93351.343753865629</v>
      </c>
      <c r="H205" s="21">
        <f>IF(A205&gt;$C$3,"_",IFERROR(VLOOKUP(B205,BAZA_LIBOR_WIBOR_KURS!$C$2:$F$145,4,FALSE),H204))</f>
        <v>3.9140000000000001</v>
      </c>
      <c r="I205" s="20">
        <f>IF(A205&gt;$C$3,"_",IFERROR(VLOOKUP(B205,BAZA_LIBOR_WIBOR_KURS!$C$2:$F$145,3,FALSE),I204))</f>
        <v>1.7299999999999999E-2</v>
      </c>
      <c r="J205" s="20">
        <f t="shared" si="50"/>
        <v>0.02</v>
      </c>
      <c r="K205" s="28">
        <f t="shared" si="45"/>
        <v>0</v>
      </c>
      <c r="L205" s="21">
        <f t="shared" si="51"/>
        <v>1288.55</v>
      </c>
      <c r="M205" s="21">
        <f t="shared" si="52"/>
        <v>-1288.55</v>
      </c>
      <c r="N205" s="31">
        <f>IF(A205&gt;$C$3,"_",$C$2-SUM($M$26:M205))</f>
        <v>415837.0350792259</v>
      </c>
      <c r="P205" s="34">
        <f t="shared" si="53"/>
        <v>387.17510268380374</v>
      </c>
      <c r="Q205" s="34">
        <f t="shared" si="54"/>
        <v>1034.6096487614388</v>
      </c>
      <c r="R205" s="34">
        <f t="shared" si="55"/>
        <v>1421.7847514452426</v>
      </c>
      <c r="T205" s="34">
        <f t="shared" si="56"/>
        <v>283.8761407921088</v>
      </c>
      <c r="U205" s="34">
        <f t="shared" si="57"/>
        <v>758.57407225002976</v>
      </c>
      <c r="V205" s="34">
        <f t="shared" si="58"/>
        <v>1042.4502130421386</v>
      </c>
      <c r="X205" s="34">
        <f t="shared" si="62"/>
        <v>761.15697385914723</v>
      </c>
      <c r="Y205" s="34">
        <f t="shared" si="63"/>
        <v>492.63665087365149</v>
      </c>
      <c r="Z205" s="34">
        <f t="shared" si="64"/>
        <v>1253.7936247327987</v>
      </c>
      <c r="AA205" s="34">
        <f t="shared" si="65"/>
        <v>244383.60158799414</v>
      </c>
      <c r="AB205" s="33">
        <f t="shared" si="59"/>
        <v>2.6178905601224871</v>
      </c>
      <c r="AC205" s="11">
        <f t="shared" si="60"/>
        <v>44743</v>
      </c>
    </row>
    <row r="206" spans="1:29">
      <c r="A206" s="17">
        <f t="shared" si="61"/>
        <v>181</v>
      </c>
      <c r="B206" s="19">
        <f t="shared" si="46"/>
        <v>44774</v>
      </c>
      <c r="C206" s="20">
        <f>IF(A206&gt;$C$3,"_",IFERROR(VLOOKUP(B206,BAZA_LIBOR_WIBOR_KURS!$C$2:$F$145,2,FALSE),C205))</f>
        <v>-7.3200000000000001E-3</v>
      </c>
      <c r="D206" s="20">
        <f t="shared" si="47"/>
        <v>0.02</v>
      </c>
      <c r="E206" s="27">
        <f t="shared" si="48"/>
        <v>98.641253233251348</v>
      </c>
      <c r="F206" s="27">
        <f t="shared" si="49"/>
        <v>264.61494284371406</v>
      </c>
      <c r="G206" s="30">
        <f>IF(A206&gt;$C$3,"_",$C$8-SUM($F$26:F206))</f>
        <v>93086.728811021923</v>
      </c>
      <c r="H206" s="21">
        <f>IF(A206&gt;$C$3,"_",IFERROR(VLOOKUP(B206,BAZA_LIBOR_WIBOR_KURS!$C$2:$F$145,4,FALSE),H205))</f>
        <v>3.9140000000000001</v>
      </c>
      <c r="I206" s="20">
        <f>IF(A206&gt;$C$3,"_",IFERROR(VLOOKUP(B206,BAZA_LIBOR_WIBOR_KURS!$C$2:$F$145,3,FALSE),I205))</f>
        <v>1.7299999999999999E-2</v>
      </c>
      <c r="J206" s="20">
        <f t="shared" si="50"/>
        <v>0.02</v>
      </c>
      <c r="K206" s="28">
        <f t="shared" si="45"/>
        <v>0</v>
      </c>
      <c r="L206" s="21">
        <f t="shared" si="51"/>
        <v>1292.56</v>
      </c>
      <c r="M206" s="21">
        <f t="shared" si="52"/>
        <v>-1292.56</v>
      </c>
      <c r="N206" s="31">
        <f>IF(A206&gt;$C$3,"_",$C$2-SUM($M$26:M206))</f>
        <v>417129.59507922584</v>
      </c>
      <c r="P206" s="34">
        <f t="shared" si="53"/>
        <v>386.08186515494577</v>
      </c>
      <c r="Q206" s="34">
        <f t="shared" si="54"/>
        <v>1035.7028862902969</v>
      </c>
      <c r="R206" s="34">
        <f t="shared" si="55"/>
        <v>1421.7847514452426</v>
      </c>
      <c r="T206" s="34">
        <f t="shared" si="56"/>
        <v>283.07458085576457</v>
      </c>
      <c r="U206" s="34">
        <f t="shared" si="57"/>
        <v>759.37563218637411</v>
      </c>
      <c r="V206" s="34">
        <f t="shared" si="58"/>
        <v>1042.4502130421388</v>
      </c>
      <c r="X206" s="34">
        <f t="shared" si="62"/>
        <v>759.62569493601495</v>
      </c>
      <c r="Y206" s="34">
        <f t="shared" si="63"/>
        <v>494.1679297967836</v>
      </c>
      <c r="Z206" s="34">
        <f t="shared" si="64"/>
        <v>1253.7936247327984</v>
      </c>
      <c r="AA206" s="34">
        <f t="shared" si="65"/>
        <v>243889.43365819735</v>
      </c>
      <c r="AB206" s="33">
        <f t="shared" si="59"/>
        <v>2.6200236787063855</v>
      </c>
      <c r="AC206" s="11">
        <f t="shared" si="60"/>
        <v>44774</v>
      </c>
    </row>
    <row r="207" spans="1:29">
      <c r="A207" s="17">
        <f t="shared" si="61"/>
        <v>182</v>
      </c>
      <c r="B207" s="19">
        <f t="shared" si="46"/>
        <v>44805</v>
      </c>
      <c r="C207" s="20">
        <f>IF(A207&gt;$C$3,"_",IFERROR(VLOOKUP(B207,BAZA_LIBOR_WIBOR_KURS!$C$2:$F$145,2,FALSE),C206))</f>
        <v>-7.3200000000000001E-3</v>
      </c>
      <c r="D207" s="20">
        <f t="shared" si="47"/>
        <v>0.02</v>
      </c>
      <c r="E207" s="27">
        <f t="shared" si="48"/>
        <v>98.3616434436465</v>
      </c>
      <c r="F207" s="27">
        <f t="shared" si="49"/>
        <v>264.89455263331894</v>
      </c>
      <c r="G207" s="30">
        <f>IF(A207&gt;$C$3,"_",$C$8-SUM($F$26:F207))</f>
        <v>92821.834258388611</v>
      </c>
      <c r="H207" s="21">
        <f>IF(A207&gt;$C$3,"_",IFERROR(VLOOKUP(B207,BAZA_LIBOR_WIBOR_KURS!$C$2:$F$145,4,FALSE),H206))</f>
        <v>3.9140000000000001</v>
      </c>
      <c r="I207" s="20">
        <f>IF(A207&gt;$C$3,"_",IFERROR(VLOOKUP(B207,BAZA_LIBOR_WIBOR_KURS!$C$2:$F$145,3,FALSE),I206))</f>
        <v>1.7299999999999999E-2</v>
      </c>
      <c r="J207" s="20">
        <f t="shared" si="50"/>
        <v>0.02</v>
      </c>
      <c r="K207" s="28">
        <f t="shared" si="45"/>
        <v>0</v>
      </c>
      <c r="L207" s="21">
        <f t="shared" si="51"/>
        <v>1296.58</v>
      </c>
      <c r="M207" s="21">
        <f t="shared" si="52"/>
        <v>-1296.58</v>
      </c>
      <c r="N207" s="31">
        <f>IF(A207&gt;$C$3,"_",$C$2-SUM($M$26:M207))</f>
        <v>418426.17507922585</v>
      </c>
      <c r="P207" s="34">
        <f t="shared" si="53"/>
        <v>384.98747243843241</v>
      </c>
      <c r="Q207" s="34">
        <f t="shared" si="54"/>
        <v>1036.7972790068104</v>
      </c>
      <c r="R207" s="34">
        <f t="shared" si="55"/>
        <v>1421.7847514452428</v>
      </c>
      <c r="T207" s="34">
        <f t="shared" si="56"/>
        <v>282.27217393775436</v>
      </c>
      <c r="U207" s="34">
        <f t="shared" si="57"/>
        <v>760.17803910438442</v>
      </c>
      <c r="V207" s="34">
        <f t="shared" si="58"/>
        <v>1042.4502130421388</v>
      </c>
      <c r="X207" s="34">
        <f t="shared" si="62"/>
        <v>758.08965628756334</v>
      </c>
      <c r="Y207" s="34">
        <f t="shared" si="63"/>
        <v>495.7039684452352</v>
      </c>
      <c r="Z207" s="34">
        <f t="shared" si="64"/>
        <v>1253.7936247327984</v>
      </c>
      <c r="AA207" s="34">
        <f t="shared" si="65"/>
        <v>243393.7296897521</v>
      </c>
      <c r="AB207" s="33">
        <f t="shared" si="59"/>
        <v>2.6221603099569841</v>
      </c>
      <c r="AC207" s="11">
        <f t="shared" si="60"/>
        <v>44805</v>
      </c>
    </row>
    <row r="208" spans="1:29">
      <c r="A208" s="17">
        <f t="shared" si="61"/>
        <v>183</v>
      </c>
      <c r="B208" s="19">
        <f t="shared" si="46"/>
        <v>44835</v>
      </c>
      <c r="C208" s="20">
        <f>IF(A208&gt;$C$3,"_",IFERROR(VLOOKUP(B208,BAZA_LIBOR_WIBOR_KURS!$C$2:$F$145,2,FALSE),C207))</f>
        <v>-7.3200000000000001E-3</v>
      </c>
      <c r="D208" s="20">
        <f t="shared" si="47"/>
        <v>0.02</v>
      </c>
      <c r="E208" s="27">
        <f t="shared" si="48"/>
        <v>98.081738199697298</v>
      </c>
      <c r="F208" s="27">
        <f t="shared" si="49"/>
        <v>265.1744578772682</v>
      </c>
      <c r="G208" s="30">
        <f>IF(A208&gt;$C$3,"_",$C$8-SUM($F$26:F208))</f>
        <v>92556.659800511334</v>
      </c>
      <c r="H208" s="21">
        <f>IF(A208&gt;$C$3,"_",IFERROR(VLOOKUP(B208,BAZA_LIBOR_WIBOR_KURS!$C$2:$F$145,4,FALSE),H207))</f>
        <v>3.9140000000000001</v>
      </c>
      <c r="I208" s="20">
        <f>IF(A208&gt;$C$3,"_",IFERROR(VLOOKUP(B208,BAZA_LIBOR_WIBOR_KURS!$C$2:$F$145,3,FALSE),I207))</f>
        <v>1.7299999999999999E-2</v>
      </c>
      <c r="J208" s="20">
        <f t="shared" si="50"/>
        <v>0.02</v>
      </c>
      <c r="K208" s="28">
        <f t="shared" si="45"/>
        <v>0</v>
      </c>
      <c r="L208" s="21">
        <f t="shared" si="51"/>
        <v>1300.6099999999999</v>
      </c>
      <c r="M208" s="21">
        <f t="shared" si="52"/>
        <v>-1300.6099999999999</v>
      </c>
      <c r="N208" s="31">
        <f>IF(A208&gt;$C$3,"_",$C$2-SUM($M$26:M208))</f>
        <v>419726.7850792259</v>
      </c>
      <c r="P208" s="34">
        <f t="shared" si="53"/>
        <v>383.89192331361522</v>
      </c>
      <c r="Q208" s="34">
        <f t="shared" si="54"/>
        <v>1037.8928281316278</v>
      </c>
      <c r="R208" s="34">
        <f t="shared" si="55"/>
        <v>1421.784751445243</v>
      </c>
      <c r="T208" s="34">
        <f t="shared" si="56"/>
        <v>281.46891914310072</v>
      </c>
      <c r="U208" s="34">
        <f t="shared" si="57"/>
        <v>760.98129389903818</v>
      </c>
      <c r="V208" s="34">
        <f t="shared" si="58"/>
        <v>1042.4502130421388</v>
      </c>
      <c r="X208" s="34">
        <f t="shared" si="62"/>
        <v>756.54884311897945</v>
      </c>
      <c r="Y208" s="34">
        <f t="shared" si="63"/>
        <v>497.24478161381921</v>
      </c>
      <c r="Z208" s="34">
        <f t="shared" si="64"/>
        <v>1253.7936247327987</v>
      </c>
      <c r="AA208" s="34">
        <f t="shared" si="65"/>
        <v>242896.48490813829</v>
      </c>
      <c r="AB208" s="33">
        <f t="shared" si="59"/>
        <v>2.624300460190077</v>
      </c>
      <c r="AC208" s="11">
        <f t="shared" si="60"/>
        <v>44835</v>
      </c>
    </row>
    <row r="209" spans="1:29">
      <c r="A209" s="17">
        <f t="shared" si="61"/>
        <v>184</v>
      </c>
      <c r="B209" s="19">
        <f t="shared" si="46"/>
        <v>44866</v>
      </c>
      <c r="C209" s="20">
        <f>IF(A209&gt;$C$3,"_",IFERROR(VLOOKUP(B209,BAZA_LIBOR_WIBOR_KURS!$C$2:$F$145,2,FALSE),C208))</f>
        <v>-7.3200000000000001E-3</v>
      </c>
      <c r="D209" s="20">
        <f t="shared" si="47"/>
        <v>0.02</v>
      </c>
      <c r="E209" s="27">
        <f t="shared" si="48"/>
        <v>97.801537189206982</v>
      </c>
      <c r="F209" s="27">
        <f t="shared" si="49"/>
        <v>265.4546588877584</v>
      </c>
      <c r="G209" s="30">
        <f>IF(A209&gt;$C$3,"_",$C$8-SUM($F$26:F209))</f>
        <v>92291.205141623577</v>
      </c>
      <c r="H209" s="21">
        <f>IF(A209&gt;$C$3,"_",IFERROR(VLOOKUP(B209,BAZA_LIBOR_WIBOR_KURS!$C$2:$F$145,4,FALSE),H208))</f>
        <v>3.9140000000000001</v>
      </c>
      <c r="I209" s="20">
        <f>IF(A209&gt;$C$3,"_",IFERROR(VLOOKUP(B209,BAZA_LIBOR_WIBOR_KURS!$C$2:$F$145,3,FALSE),I208))</f>
        <v>1.7299999999999999E-2</v>
      </c>
      <c r="J209" s="20">
        <f t="shared" si="50"/>
        <v>0.02</v>
      </c>
      <c r="K209" s="28">
        <f t="shared" si="45"/>
        <v>0</v>
      </c>
      <c r="L209" s="21">
        <f t="shared" si="51"/>
        <v>1304.6500000000001</v>
      </c>
      <c r="M209" s="21">
        <f t="shared" si="52"/>
        <v>-1304.6500000000001</v>
      </c>
      <c r="N209" s="31">
        <f>IF(A209&gt;$C$3,"_",$C$2-SUM($M$26:M209))</f>
        <v>421031.43507922586</v>
      </c>
      <c r="P209" s="34">
        <f t="shared" si="53"/>
        <v>382.79521655855615</v>
      </c>
      <c r="Q209" s="34">
        <f t="shared" si="54"/>
        <v>1038.9895348866864</v>
      </c>
      <c r="R209" s="34">
        <f t="shared" si="55"/>
        <v>1421.7847514452426</v>
      </c>
      <c r="T209" s="34">
        <f t="shared" si="56"/>
        <v>280.66481557588071</v>
      </c>
      <c r="U209" s="34">
        <f t="shared" si="57"/>
        <v>761.7853974662579</v>
      </c>
      <c r="V209" s="34">
        <f t="shared" si="58"/>
        <v>1042.4502130421386</v>
      </c>
      <c r="X209" s="34">
        <f t="shared" si="62"/>
        <v>755.00324058946308</v>
      </c>
      <c r="Y209" s="34">
        <f t="shared" si="63"/>
        <v>498.79038414333547</v>
      </c>
      <c r="Z209" s="34">
        <f t="shared" si="64"/>
        <v>1253.7936247327984</v>
      </c>
      <c r="AA209" s="34">
        <f t="shared" si="65"/>
        <v>242397.69452399496</v>
      </c>
      <c r="AB209" s="33">
        <f t="shared" si="59"/>
        <v>2.6264441357335029</v>
      </c>
      <c r="AC209" s="11">
        <f t="shared" si="60"/>
        <v>44866</v>
      </c>
    </row>
    <row r="210" spans="1:29">
      <c r="A210" s="17">
        <f t="shared" si="61"/>
        <v>185</v>
      </c>
      <c r="B210" s="19">
        <f t="shared" si="46"/>
        <v>44896</v>
      </c>
      <c r="C210" s="20">
        <f>IF(A210&gt;$C$3,"_",IFERROR(VLOOKUP(B210,BAZA_LIBOR_WIBOR_KURS!$C$2:$F$145,2,FALSE),C209))</f>
        <v>-7.3200000000000001E-3</v>
      </c>
      <c r="D210" s="20">
        <f t="shared" si="47"/>
        <v>0.02</v>
      </c>
      <c r="E210" s="27">
        <f t="shared" si="48"/>
        <v>97.521040099648914</v>
      </c>
      <c r="F210" s="27">
        <f t="shared" si="49"/>
        <v>265.73515597731654</v>
      </c>
      <c r="G210" s="30">
        <f>IF(A210&gt;$C$3,"_",$C$8-SUM($F$26:F210))</f>
        <v>92025.469985646254</v>
      </c>
      <c r="H210" s="21">
        <f>IF(A210&gt;$C$3,"_",IFERROR(VLOOKUP(B210,BAZA_LIBOR_WIBOR_KURS!$C$2:$F$145,4,FALSE),H209))</f>
        <v>3.9140000000000001</v>
      </c>
      <c r="I210" s="20">
        <f>IF(A210&gt;$C$3,"_",IFERROR(VLOOKUP(B210,BAZA_LIBOR_WIBOR_KURS!$C$2:$F$145,3,FALSE),I209))</f>
        <v>1.7299999999999999E-2</v>
      </c>
      <c r="J210" s="20">
        <f t="shared" si="50"/>
        <v>0.02</v>
      </c>
      <c r="K210" s="28">
        <f t="shared" si="45"/>
        <v>0</v>
      </c>
      <c r="L210" s="21">
        <f t="shared" si="51"/>
        <v>1308.71</v>
      </c>
      <c r="M210" s="21">
        <f t="shared" si="52"/>
        <v>-1308.71</v>
      </c>
      <c r="N210" s="31">
        <f>IF(A210&gt;$C$3,"_",$C$2-SUM($M$26:M210))</f>
        <v>422340.14507922588</v>
      </c>
      <c r="P210" s="34">
        <f t="shared" si="53"/>
        <v>381.69735095002585</v>
      </c>
      <c r="Q210" s="34">
        <f t="shared" si="54"/>
        <v>1040.087400495217</v>
      </c>
      <c r="R210" s="34">
        <f t="shared" si="55"/>
        <v>1421.7847514452428</v>
      </c>
      <c r="T210" s="34">
        <f t="shared" si="56"/>
        <v>279.85986233922472</v>
      </c>
      <c r="U210" s="34">
        <f t="shared" si="57"/>
        <v>762.59035070291407</v>
      </c>
      <c r="V210" s="34">
        <f t="shared" si="58"/>
        <v>1042.4502130421388</v>
      </c>
      <c r="X210" s="34">
        <f t="shared" si="62"/>
        <v>753.45283381208424</v>
      </c>
      <c r="Y210" s="34">
        <f t="shared" si="63"/>
        <v>500.34079092071443</v>
      </c>
      <c r="Z210" s="34">
        <f t="shared" si="64"/>
        <v>1253.7936247327987</v>
      </c>
      <c r="AA210" s="34">
        <f t="shared" si="65"/>
        <v>241897.35373307424</v>
      </c>
      <c r="AB210" s="33">
        <f t="shared" si="59"/>
        <v>2.6285913429271739</v>
      </c>
      <c r="AC210" s="11">
        <f t="shared" si="60"/>
        <v>44896</v>
      </c>
    </row>
    <row r="211" spans="1:29">
      <c r="A211" s="17">
        <f t="shared" si="61"/>
        <v>186</v>
      </c>
      <c r="B211" s="19">
        <f t="shared" si="46"/>
        <v>44927</v>
      </c>
      <c r="C211" s="20">
        <f>IF(A211&gt;$C$3,"_",IFERROR(VLOOKUP(B211,BAZA_LIBOR_WIBOR_KURS!$C$2:$F$145,2,FALSE),C210))</f>
        <v>-7.3200000000000001E-3</v>
      </c>
      <c r="D211" s="20">
        <f t="shared" si="47"/>
        <v>0.02</v>
      </c>
      <c r="E211" s="27">
        <f t="shared" si="48"/>
        <v>97.240246618166211</v>
      </c>
      <c r="F211" s="27">
        <f t="shared" si="49"/>
        <v>266.01594945879918</v>
      </c>
      <c r="G211" s="30">
        <f>IF(A211&gt;$C$3,"_",$C$8-SUM($F$26:F211))</f>
        <v>91759.454036187468</v>
      </c>
      <c r="H211" s="21">
        <f>IF(A211&gt;$C$3,"_",IFERROR(VLOOKUP(B211,BAZA_LIBOR_WIBOR_KURS!$C$2:$F$145,4,FALSE),H210))</f>
        <v>3.9140000000000001</v>
      </c>
      <c r="I211" s="20">
        <f>IF(A211&gt;$C$3,"_",IFERROR(VLOOKUP(B211,BAZA_LIBOR_WIBOR_KURS!$C$2:$F$145,3,FALSE),I210))</f>
        <v>1.7299999999999999E-2</v>
      </c>
      <c r="J211" s="20">
        <f t="shared" si="50"/>
        <v>0.02</v>
      </c>
      <c r="K211" s="28">
        <f t="shared" si="45"/>
        <v>0</v>
      </c>
      <c r="L211" s="21">
        <f t="shared" si="51"/>
        <v>1312.77</v>
      </c>
      <c r="M211" s="21">
        <f t="shared" si="52"/>
        <v>-1312.77</v>
      </c>
      <c r="N211" s="31">
        <f>IF(A211&gt;$C$3,"_",$C$2-SUM($M$26:M211))</f>
        <v>423652.9150792259</v>
      </c>
      <c r="P211" s="34">
        <f t="shared" si="53"/>
        <v>380.59832526350255</v>
      </c>
      <c r="Q211" s="34">
        <f t="shared" si="54"/>
        <v>1041.18642618174</v>
      </c>
      <c r="R211" s="34">
        <f t="shared" si="55"/>
        <v>1421.7847514452426</v>
      </c>
      <c r="T211" s="34">
        <f t="shared" si="56"/>
        <v>279.05405853531528</v>
      </c>
      <c r="U211" s="34">
        <f t="shared" si="57"/>
        <v>763.39615450682334</v>
      </c>
      <c r="V211" s="34">
        <f t="shared" si="58"/>
        <v>1042.4502130421386</v>
      </c>
      <c r="X211" s="34">
        <f t="shared" si="62"/>
        <v>751.8976078536391</v>
      </c>
      <c r="Y211" s="34">
        <f t="shared" si="63"/>
        <v>501.89601687915962</v>
      </c>
      <c r="Z211" s="34">
        <f t="shared" si="64"/>
        <v>1253.7936247327987</v>
      </c>
      <c r="AA211" s="34">
        <f t="shared" si="65"/>
        <v>241395.45771619509</v>
      </c>
      <c r="AB211" s="33">
        <f t="shared" si="59"/>
        <v>2.6307420881230961</v>
      </c>
      <c r="AC211" s="11">
        <f t="shared" si="60"/>
        <v>44927</v>
      </c>
    </row>
    <row r="212" spans="1:29">
      <c r="A212" s="17">
        <f t="shared" si="61"/>
        <v>187</v>
      </c>
      <c r="B212" s="19">
        <f t="shared" si="46"/>
        <v>44958</v>
      </c>
      <c r="C212" s="20">
        <f>IF(A212&gt;$C$3,"_",IFERROR(VLOOKUP(B212,BAZA_LIBOR_WIBOR_KURS!$C$2:$F$145,2,FALSE),C211))</f>
        <v>-7.3200000000000001E-3</v>
      </c>
      <c r="D212" s="20">
        <f t="shared" si="47"/>
        <v>0.02</v>
      </c>
      <c r="E212" s="27">
        <f t="shared" si="48"/>
        <v>96.959156431571429</v>
      </c>
      <c r="F212" s="27">
        <f t="shared" si="49"/>
        <v>266.29703964539397</v>
      </c>
      <c r="G212" s="30">
        <f>IF(A212&gt;$C$3,"_",$C$8-SUM($F$26:F212))</f>
        <v>91493.156996542064</v>
      </c>
      <c r="H212" s="21">
        <f>IF(A212&gt;$C$3,"_",IFERROR(VLOOKUP(B212,BAZA_LIBOR_WIBOR_KURS!$C$2:$F$145,4,FALSE),H211))</f>
        <v>3.9140000000000001</v>
      </c>
      <c r="I212" s="20">
        <f>IF(A212&gt;$C$3,"_",IFERROR(VLOOKUP(B212,BAZA_LIBOR_WIBOR_KURS!$C$2:$F$145,3,FALSE),I211))</f>
        <v>1.7299999999999999E-2</v>
      </c>
      <c r="J212" s="20">
        <f t="shared" si="50"/>
        <v>0.02</v>
      </c>
      <c r="K212" s="28">
        <f t="shared" si="45"/>
        <v>0</v>
      </c>
      <c r="L212" s="21">
        <f t="shared" si="51"/>
        <v>1316.85</v>
      </c>
      <c r="M212" s="21">
        <f t="shared" si="52"/>
        <v>-1316.85</v>
      </c>
      <c r="N212" s="31">
        <f>IF(A212&gt;$C$3,"_",$C$2-SUM($M$26:M212))</f>
        <v>424969.76507922588</v>
      </c>
      <c r="P212" s="34">
        <f t="shared" si="53"/>
        <v>379.49813827317058</v>
      </c>
      <c r="Q212" s="34">
        <f t="shared" si="54"/>
        <v>1042.2866131720721</v>
      </c>
      <c r="R212" s="34">
        <f t="shared" si="55"/>
        <v>1421.7847514452426</v>
      </c>
      <c r="T212" s="34">
        <f t="shared" si="56"/>
        <v>278.24740326538648</v>
      </c>
      <c r="U212" s="34">
        <f t="shared" si="57"/>
        <v>764.20280977675213</v>
      </c>
      <c r="V212" s="34">
        <f t="shared" si="58"/>
        <v>1042.4502130421386</v>
      </c>
      <c r="X212" s="34">
        <f t="shared" si="62"/>
        <v>750.33754773450642</v>
      </c>
      <c r="Y212" s="34">
        <f t="shared" si="63"/>
        <v>503.45607699829236</v>
      </c>
      <c r="Z212" s="34">
        <f t="shared" si="64"/>
        <v>1253.7936247327989</v>
      </c>
      <c r="AA212" s="34">
        <f t="shared" si="65"/>
        <v>240892.00163919679</v>
      </c>
      <c r="AB212" s="33">
        <f t="shared" si="59"/>
        <v>2.6328963776853955</v>
      </c>
      <c r="AC212" s="11">
        <f t="shared" si="60"/>
        <v>44958</v>
      </c>
    </row>
    <row r="213" spans="1:29">
      <c r="A213" s="17">
        <f t="shared" si="61"/>
        <v>188</v>
      </c>
      <c r="B213" s="19">
        <f t="shared" si="46"/>
        <v>44986</v>
      </c>
      <c r="C213" s="20">
        <f>IF(A213&gt;$C$3,"_",IFERROR(VLOOKUP(B213,BAZA_LIBOR_WIBOR_KURS!$C$2:$F$145,2,FALSE),C212))</f>
        <v>-7.3200000000000001E-3</v>
      </c>
      <c r="D213" s="20">
        <f t="shared" si="47"/>
        <v>0.02</v>
      </c>
      <c r="E213" s="27">
        <f t="shared" si="48"/>
        <v>96.677769226346115</v>
      </c>
      <c r="F213" s="27">
        <f t="shared" si="49"/>
        <v>266.57842685061928</v>
      </c>
      <c r="G213" s="30">
        <f>IF(A213&gt;$C$3,"_",$C$8-SUM($F$26:F213))</f>
        <v>91226.578569691454</v>
      </c>
      <c r="H213" s="21">
        <f>IF(A213&gt;$C$3,"_",IFERROR(VLOOKUP(B213,BAZA_LIBOR_WIBOR_KURS!$C$2:$F$145,4,FALSE),H212))</f>
        <v>3.9140000000000001</v>
      </c>
      <c r="I213" s="20">
        <f>IF(A213&gt;$C$3,"_",IFERROR(VLOOKUP(B213,BAZA_LIBOR_WIBOR_KURS!$C$2:$F$145,3,FALSE),I212))</f>
        <v>1.7299999999999999E-2</v>
      </c>
      <c r="J213" s="20">
        <f t="shared" si="50"/>
        <v>0.02</v>
      </c>
      <c r="K213" s="28">
        <f t="shared" si="45"/>
        <v>0</v>
      </c>
      <c r="L213" s="21">
        <f t="shared" si="51"/>
        <v>1320.95</v>
      </c>
      <c r="M213" s="21">
        <f t="shared" si="52"/>
        <v>-1320.95</v>
      </c>
      <c r="N213" s="31">
        <f>IF(A213&gt;$C$3,"_",$C$2-SUM($M$26:M213))</f>
        <v>426290.71507922589</v>
      </c>
      <c r="P213" s="34">
        <f t="shared" si="53"/>
        <v>378.39678875191873</v>
      </c>
      <c r="Q213" s="34">
        <f t="shared" si="54"/>
        <v>1043.387962693324</v>
      </c>
      <c r="R213" s="34">
        <f t="shared" si="55"/>
        <v>1421.7847514452428</v>
      </c>
      <c r="T213" s="34">
        <f t="shared" si="56"/>
        <v>277.43989562972229</v>
      </c>
      <c r="U213" s="34">
        <f t="shared" si="57"/>
        <v>765.01031741241627</v>
      </c>
      <c r="V213" s="34">
        <f t="shared" si="58"/>
        <v>1042.4502130421386</v>
      </c>
      <c r="X213" s="34">
        <f t="shared" si="62"/>
        <v>748.77263842850334</v>
      </c>
      <c r="Y213" s="34">
        <f t="shared" si="63"/>
        <v>505.02098630429538</v>
      </c>
      <c r="Z213" s="34">
        <f t="shared" si="64"/>
        <v>1253.7936247327987</v>
      </c>
      <c r="AA213" s="34">
        <f t="shared" si="65"/>
        <v>240386.9806528925</v>
      </c>
      <c r="AB213" s="33">
        <f t="shared" si="59"/>
        <v>2.6350542179903385</v>
      </c>
      <c r="AC213" s="11">
        <f t="shared" si="60"/>
        <v>44986</v>
      </c>
    </row>
    <row r="214" spans="1:29">
      <c r="A214" s="17">
        <f t="shared" si="61"/>
        <v>189</v>
      </c>
      <c r="B214" s="19">
        <f t="shared" si="46"/>
        <v>45017</v>
      </c>
      <c r="C214" s="20">
        <f>IF(A214&gt;$C$3,"_",IFERROR(VLOOKUP(B214,BAZA_LIBOR_WIBOR_KURS!$C$2:$F$145,2,FALSE),C213))</f>
        <v>-7.3200000000000001E-3</v>
      </c>
      <c r="D214" s="20">
        <f t="shared" si="47"/>
        <v>0.02</v>
      </c>
      <c r="E214" s="27">
        <f t="shared" si="48"/>
        <v>96.396084688640642</v>
      </c>
      <c r="F214" s="27">
        <f t="shared" si="49"/>
        <v>266.86011138832481</v>
      </c>
      <c r="G214" s="30">
        <f>IF(A214&gt;$C$3,"_",$C$8-SUM($F$26:F214))</f>
        <v>90959.718458303119</v>
      </c>
      <c r="H214" s="21">
        <f>IF(A214&gt;$C$3,"_",IFERROR(VLOOKUP(B214,BAZA_LIBOR_WIBOR_KURS!$C$2:$F$145,4,FALSE),H213))</f>
        <v>3.9140000000000001</v>
      </c>
      <c r="I214" s="20">
        <f>IF(A214&gt;$C$3,"_",IFERROR(VLOOKUP(B214,BAZA_LIBOR_WIBOR_KURS!$C$2:$F$145,3,FALSE),I213))</f>
        <v>1.7299999999999999E-2</v>
      </c>
      <c r="J214" s="20">
        <f t="shared" si="50"/>
        <v>0.02</v>
      </c>
      <c r="K214" s="28">
        <f t="shared" si="45"/>
        <v>0</v>
      </c>
      <c r="L214" s="21">
        <f t="shared" si="51"/>
        <v>1325.05</v>
      </c>
      <c r="M214" s="21">
        <f t="shared" si="52"/>
        <v>-1325.05</v>
      </c>
      <c r="N214" s="31">
        <f>IF(A214&gt;$C$3,"_",$C$2-SUM($M$26:M214))</f>
        <v>427615.76507922588</v>
      </c>
      <c r="P214" s="34">
        <f t="shared" si="53"/>
        <v>377.29427547133946</v>
      </c>
      <c r="Q214" s="34">
        <f t="shared" si="54"/>
        <v>1044.4904759739034</v>
      </c>
      <c r="R214" s="34">
        <f t="shared" si="55"/>
        <v>1421.7847514452428</v>
      </c>
      <c r="T214" s="34">
        <f t="shared" si="56"/>
        <v>276.63153472765657</v>
      </c>
      <c r="U214" s="34">
        <f t="shared" si="57"/>
        <v>765.81867831448221</v>
      </c>
      <c r="V214" s="34">
        <f t="shared" si="58"/>
        <v>1042.4502130421388</v>
      </c>
      <c r="X214" s="34">
        <f t="shared" si="62"/>
        <v>747.20286486274085</v>
      </c>
      <c r="Y214" s="34">
        <f t="shared" si="63"/>
        <v>506.59075987005787</v>
      </c>
      <c r="Z214" s="34">
        <f t="shared" si="64"/>
        <v>1253.7936247327987</v>
      </c>
      <c r="AA214" s="34">
        <f t="shared" si="65"/>
        <v>239880.38989302242</v>
      </c>
      <c r="AB214" s="33">
        <f t="shared" si="59"/>
        <v>2.6372156154263613</v>
      </c>
      <c r="AC214" s="11">
        <f t="shared" si="60"/>
        <v>45017</v>
      </c>
    </row>
    <row r="215" spans="1:29">
      <c r="A215" s="17">
        <f t="shared" si="61"/>
        <v>190</v>
      </c>
      <c r="B215" s="19">
        <f t="shared" si="46"/>
        <v>45047</v>
      </c>
      <c r="C215" s="20">
        <f>IF(A215&gt;$C$3,"_",IFERROR(VLOOKUP(B215,BAZA_LIBOR_WIBOR_KURS!$C$2:$F$145,2,FALSE),C214))</f>
        <v>-7.3200000000000001E-3</v>
      </c>
      <c r="D215" s="20">
        <f t="shared" si="47"/>
        <v>0.02</v>
      </c>
      <c r="E215" s="27">
        <f t="shared" si="48"/>
        <v>96.114102504273646</v>
      </c>
      <c r="F215" s="27">
        <f t="shared" si="49"/>
        <v>267.14209357269181</v>
      </c>
      <c r="G215" s="30">
        <f>IF(A215&gt;$C$3,"_",$C$8-SUM($F$26:F215))</f>
        <v>90692.576364730427</v>
      </c>
      <c r="H215" s="21">
        <f>IF(A215&gt;$C$3,"_",IFERROR(VLOOKUP(B215,BAZA_LIBOR_WIBOR_KURS!$C$2:$F$145,4,FALSE),H214))</f>
        <v>3.9140000000000001</v>
      </c>
      <c r="I215" s="20">
        <f>IF(A215&gt;$C$3,"_",IFERROR(VLOOKUP(B215,BAZA_LIBOR_WIBOR_KURS!$C$2:$F$145,3,FALSE),I214))</f>
        <v>1.7299999999999999E-2</v>
      </c>
      <c r="J215" s="20">
        <f t="shared" si="50"/>
        <v>0.02</v>
      </c>
      <c r="K215" s="28">
        <f t="shared" si="45"/>
        <v>0</v>
      </c>
      <c r="L215" s="21">
        <f t="shared" si="51"/>
        <v>1329.17</v>
      </c>
      <c r="M215" s="21">
        <f t="shared" si="52"/>
        <v>-1329.17</v>
      </c>
      <c r="N215" s="31">
        <f>IF(A215&gt;$C$3,"_",$C$2-SUM($M$26:M215))</f>
        <v>428944.93507922586</v>
      </c>
      <c r="P215" s="34">
        <f t="shared" si="53"/>
        <v>376.19059720172709</v>
      </c>
      <c r="Q215" s="34">
        <f t="shared" si="54"/>
        <v>1045.5941542435157</v>
      </c>
      <c r="R215" s="34">
        <f t="shared" si="55"/>
        <v>1421.7847514452428</v>
      </c>
      <c r="T215" s="34">
        <f t="shared" si="56"/>
        <v>275.82231965757092</v>
      </c>
      <c r="U215" s="34">
        <f t="shared" si="57"/>
        <v>766.62789338456787</v>
      </c>
      <c r="V215" s="34">
        <f t="shared" si="58"/>
        <v>1042.4502130421388</v>
      </c>
      <c r="X215" s="34">
        <f t="shared" si="62"/>
        <v>745.62821191747798</v>
      </c>
      <c r="Y215" s="34">
        <f t="shared" si="63"/>
        <v>508.16541281532068</v>
      </c>
      <c r="Z215" s="34">
        <f t="shared" si="64"/>
        <v>1253.7936247327987</v>
      </c>
      <c r="AA215" s="34">
        <f t="shared" si="65"/>
        <v>239372.22448020711</v>
      </c>
      <c r="AB215" s="33">
        <f t="shared" si="59"/>
        <v>2.639380576394089</v>
      </c>
      <c r="AC215" s="11">
        <f t="shared" si="60"/>
        <v>45047</v>
      </c>
    </row>
    <row r="216" spans="1:29">
      <c r="A216" s="17">
        <f t="shared" si="61"/>
        <v>191</v>
      </c>
      <c r="B216" s="19">
        <f t="shared" si="46"/>
        <v>45078</v>
      </c>
      <c r="C216" s="20">
        <f>IF(A216&gt;$C$3,"_",IFERROR(VLOOKUP(B216,BAZA_LIBOR_WIBOR_KURS!$C$2:$F$145,2,FALSE),C215))</f>
        <v>-7.3200000000000001E-3</v>
      </c>
      <c r="D216" s="20">
        <f t="shared" si="47"/>
        <v>0.02</v>
      </c>
      <c r="E216" s="27">
        <f t="shared" si="48"/>
        <v>95.831822358731813</v>
      </c>
      <c r="F216" s="27">
        <f t="shared" si="49"/>
        <v>267.4243737182336</v>
      </c>
      <c r="G216" s="30">
        <f>IF(A216&gt;$C$3,"_",$C$8-SUM($F$26:F216))</f>
        <v>90425.151991012186</v>
      </c>
      <c r="H216" s="21">
        <f>IF(A216&gt;$C$3,"_",IFERROR(VLOOKUP(B216,BAZA_LIBOR_WIBOR_KURS!$C$2:$F$145,4,FALSE),H215))</f>
        <v>3.9140000000000001</v>
      </c>
      <c r="I216" s="20">
        <f>IF(A216&gt;$C$3,"_",IFERROR(VLOOKUP(B216,BAZA_LIBOR_WIBOR_KURS!$C$2:$F$145,3,FALSE),I215))</f>
        <v>1.7299999999999999E-2</v>
      </c>
      <c r="J216" s="20">
        <f t="shared" si="50"/>
        <v>0.02</v>
      </c>
      <c r="K216" s="28">
        <f t="shared" si="45"/>
        <v>0</v>
      </c>
      <c r="L216" s="21">
        <f t="shared" si="51"/>
        <v>1333.3</v>
      </c>
      <c r="M216" s="21">
        <f t="shared" si="52"/>
        <v>-1333.3</v>
      </c>
      <c r="N216" s="31">
        <f>IF(A216&gt;$C$3,"_",$C$2-SUM($M$26:M216))</f>
        <v>430278.23507922585</v>
      </c>
      <c r="P216" s="34">
        <f t="shared" si="53"/>
        <v>375.08575271207633</v>
      </c>
      <c r="Q216" s="34">
        <f t="shared" si="54"/>
        <v>1046.6989987331663</v>
      </c>
      <c r="R216" s="34">
        <f t="shared" si="55"/>
        <v>1421.7847514452426</v>
      </c>
      <c r="T216" s="34">
        <f t="shared" si="56"/>
        <v>275.01224951689449</v>
      </c>
      <c r="U216" s="34">
        <f t="shared" si="57"/>
        <v>767.43796352524419</v>
      </c>
      <c r="V216" s="34">
        <f t="shared" si="58"/>
        <v>1042.4502130421388</v>
      </c>
      <c r="X216" s="34">
        <f t="shared" si="62"/>
        <v>744.04866442597711</v>
      </c>
      <c r="Y216" s="34">
        <f t="shared" si="63"/>
        <v>509.74496030682144</v>
      </c>
      <c r="Z216" s="34">
        <f t="shared" si="64"/>
        <v>1253.7936247327984</v>
      </c>
      <c r="AA216" s="34">
        <f t="shared" si="65"/>
        <v>238862.47951990028</v>
      </c>
      <c r="AB216" s="33">
        <f t="shared" si="59"/>
        <v>2.6415491073063615</v>
      </c>
      <c r="AC216" s="11">
        <f t="shared" si="60"/>
        <v>45078</v>
      </c>
    </row>
    <row r="217" spans="1:29">
      <c r="A217" s="17">
        <f t="shared" si="61"/>
        <v>192</v>
      </c>
      <c r="B217" s="19">
        <f t="shared" si="46"/>
        <v>45108</v>
      </c>
      <c r="C217" s="20">
        <f>IF(A217&gt;$C$3,"_",IFERROR(VLOOKUP(B217,BAZA_LIBOR_WIBOR_KURS!$C$2:$F$145,2,FALSE),C216))</f>
        <v>-7.3200000000000001E-3</v>
      </c>
      <c r="D217" s="20">
        <f t="shared" si="47"/>
        <v>0.02</v>
      </c>
      <c r="E217" s="27">
        <f t="shared" si="48"/>
        <v>95.54924393716955</v>
      </c>
      <c r="F217" s="27">
        <f t="shared" si="49"/>
        <v>267.70695213979582</v>
      </c>
      <c r="G217" s="30">
        <f>IF(A217&gt;$C$3,"_",$C$8-SUM($F$26:F217))</f>
        <v>90157.445038872393</v>
      </c>
      <c r="H217" s="21">
        <f>IF(A217&gt;$C$3,"_",IFERROR(VLOOKUP(B217,BAZA_LIBOR_WIBOR_KURS!$C$2:$F$145,4,FALSE),H216))</f>
        <v>3.9140000000000001</v>
      </c>
      <c r="I217" s="20">
        <f>IF(A217&gt;$C$3,"_",IFERROR(VLOOKUP(B217,BAZA_LIBOR_WIBOR_KURS!$C$2:$F$145,3,FALSE),I216))</f>
        <v>1.7299999999999999E-2</v>
      </c>
      <c r="J217" s="20">
        <f t="shared" si="50"/>
        <v>0.02</v>
      </c>
      <c r="K217" s="28">
        <f t="shared" si="45"/>
        <v>0</v>
      </c>
      <c r="L217" s="21">
        <f t="shared" si="51"/>
        <v>1337.45</v>
      </c>
      <c r="M217" s="21">
        <f t="shared" si="52"/>
        <v>-1337.45</v>
      </c>
      <c r="N217" s="31">
        <f>IF(A217&gt;$C$3,"_",$C$2-SUM($M$26:M217))</f>
        <v>431615.68507922592</v>
      </c>
      <c r="P217" s="34">
        <f t="shared" si="53"/>
        <v>373.97974077008161</v>
      </c>
      <c r="Q217" s="34">
        <f t="shared" si="54"/>
        <v>1047.8050106751609</v>
      </c>
      <c r="R217" s="34">
        <f t="shared" si="55"/>
        <v>1421.7847514452426</v>
      </c>
      <c r="T217" s="34">
        <f t="shared" si="56"/>
        <v>274.20132340210284</v>
      </c>
      <c r="U217" s="34">
        <f t="shared" si="57"/>
        <v>768.24888964003571</v>
      </c>
      <c r="V217" s="34">
        <f t="shared" si="58"/>
        <v>1042.4502130421386</v>
      </c>
      <c r="X217" s="34">
        <f t="shared" si="62"/>
        <v>742.4642071743566</v>
      </c>
      <c r="Y217" s="34">
        <f t="shared" si="63"/>
        <v>511.329417558442</v>
      </c>
      <c r="Z217" s="34">
        <f t="shared" si="64"/>
        <v>1253.7936247327987</v>
      </c>
      <c r="AA217" s="34">
        <f t="shared" si="65"/>
        <v>238351.15010234184</v>
      </c>
      <c r="AB217" s="33">
        <f t="shared" si="59"/>
        <v>2.643721214588258</v>
      </c>
      <c r="AC217" s="11">
        <f t="shared" si="60"/>
        <v>45108</v>
      </c>
    </row>
    <row r="218" spans="1:29">
      <c r="A218" s="17">
        <f t="shared" si="61"/>
        <v>193</v>
      </c>
      <c r="B218" s="19">
        <f t="shared" si="46"/>
        <v>45139</v>
      </c>
      <c r="C218" s="20">
        <f>IF(A218&gt;$C$3,"_",IFERROR(VLOOKUP(B218,BAZA_LIBOR_WIBOR_KURS!$C$2:$F$145,2,FALSE),C217))</f>
        <v>-7.3200000000000001E-3</v>
      </c>
      <c r="D218" s="20">
        <f t="shared" si="47"/>
        <v>0.02</v>
      </c>
      <c r="E218" s="27">
        <f t="shared" si="48"/>
        <v>95.266366924408501</v>
      </c>
      <c r="F218" s="27">
        <f t="shared" si="49"/>
        <v>267.98982915255687</v>
      </c>
      <c r="G218" s="30">
        <f>IF(A218&gt;$C$3,"_",$C$8-SUM($F$26:F218))</f>
        <v>89889.455209719847</v>
      </c>
      <c r="H218" s="21">
        <f>IF(A218&gt;$C$3,"_",IFERROR(VLOOKUP(B218,BAZA_LIBOR_WIBOR_KURS!$C$2:$F$145,4,FALSE),H217))</f>
        <v>3.9140000000000001</v>
      </c>
      <c r="I218" s="20">
        <f>IF(A218&gt;$C$3,"_",IFERROR(VLOOKUP(B218,BAZA_LIBOR_WIBOR_KURS!$C$2:$F$145,3,FALSE),I217))</f>
        <v>1.7299999999999999E-2</v>
      </c>
      <c r="J218" s="20">
        <f t="shared" si="50"/>
        <v>0.02</v>
      </c>
      <c r="K218" s="28">
        <f t="shared" ref="K218:K281" si="66">IF(A218&gt;$C$3,"_",IF(B218&gt;$F$4,0,H218*(E218+F218)))</f>
        <v>0</v>
      </c>
      <c r="L218" s="21">
        <f t="shared" si="51"/>
        <v>1341.61</v>
      </c>
      <c r="M218" s="21">
        <f t="shared" si="52"/>
        <v>-1341.61</v>
      </c>
      <c r="N218" s="31">
        <f>IF(A218&gt;$C$3,"_",$C$2-SUM($M$26:M218))</f>
        <v>432957.29507922591</v>
      </c>
      <c r="P218" s="34">
        <f t="shared" si="53"/>
        <v>372.87256014213489</v>
      </c>
      <c r="Q218" s="34">
        <f t="shared" si="54"/>
        <v>1048.9121913031076</v>
      </c>
      <c r="R218" s="34">
        <f t="shared" si="55"/>
        <v>1421.7847514452426</v>
      </c>
      <c r="T218" s="34">
        <f t="shared" si="56"/>
        <v>273.38954040871653</v>
      </c>
      <c r="U218" s="34">
        <f t="shared" si="57"/>
        <v>769.06067263342197</v>
      </c>
      <c r="V218" s="34">
        <f t="shared" si="58"/>
        <v>1042.4502130421386</v>
      </c>
      <c r="X218" s="34">
        <f t="shared" si="62"/>
        <v>740.87482490144589</v>
      </c>
      <c r="Y218" s="34">
        <f t="shared" si="63"/>
        <v>512.91879983135277</v>
      </c>
      <c r="Z218" s="34">
        <f t="shared" si="64"/>
        <v>1253.7936247327987</v>
      </c>
      <c r="AA218" s="34">
        <f t="shared" si="65"/>
        <v>237838.23130251048</v>
      </c>
      <c r="AB218" s="33">
        <f t="shared" si="59"/>
        <v>2.6458969046771212</v>
      </c>
      <c r="AC218" s="11">
        <f t="shared" si="60"/>
        <v>45139</v>
      </c>
    </row>
    <row r="219" spans="1:29">
      <c r="A219" s="17">
        <f t="shared" si="61"/>
        <v>194</v>
      </c>
      <c r="B219" s="19">
        <f t="shared" ref="B219:B282" si="67">IF(A219&gt;$C$3,"_",DATE(YEAR(B218),MONTH(B218)+1,1))</f>
        <v>45170</v>
      </c>
      <c r="C219" s="20">
        <f>IF(A219&gt;$C$3,"_",IFERROR(VLOOKUP(B219,BAZA_LIBOR_WIBOR_KURS!$C$2:$F$145,2,FALSE),C218))</f>
        <v>-7.3200000000000001E-3</v>
      </c>
      <c r="D219" s="20">
        <f t="shared" ref="D219:D282" si="68">IF(A219&gt;$C$3,"_",D218)</f>
        <v>0.02</v>
      </c>
      <c r="E219" s="27">
        <f t="shared" ref="E219:E282" si="69">IF(A219&gt;$C$3,"_",IPMT((C219+D219)/12,1,$C$3-A218,-G218))</f>
        <v>94.983191004937311</v>
      </c>
      <c r="F219" s="27">
        <f t="shared" ref="F219:F282" si="70">IF(A219&gt;$C$3,"_",PPMT((C219+D219)/12,1,$C$3-A218,-G218))</f>
        <v>268.27300507202807</v>
      </c>
      <c r="G219" s="30">
        <f>IF(A219&gt;$C$3,"_",$C$8-SUM($F$26:F219))</f>
        <v>89621.182204647819</v>
      </c>
      <c r="H219" s="21">
        <f>IF(A219&gt;$C$3,"_",IFERROR(VLOOKUP(B219,BAZA_LIBOR_WIBOR_KURS!$C$2:$F$145,4,FALSE),H218))</f>
        <v>3.9140000000000001</v>
      </c>
      <c r="I219" s="20">
        <f>IF(A219&gt;$C$3,"_",IFERROR(VLOOKUP(B219,BAZA_LIBOR_WIBOR_KURS!$C$2:$F$145,3,FALSE),I218))</f>
        <v>1.7299999999999999E-2</v>
      </c>
      <c r="J219" s="20">
        <f t="shared" ref="J219:J282" si="71">IF(A219&gt;$C$3,"_",J218)</f>
        <v>0.02</v>
      </c>
      <c r="K219" s="28">
        <f t="shared" si="66"/>
        <v>0</v>
      </c>
      <c r="L219" s="21">
        <f t="shared" ref="L219:L282" si="72">IF(A219&gt;$C$3,"_",IF(N218&lt;0,0,ROUND(N218*(I219+J219)/12,2)))</f>
        <v>1345.78</v>
      </c>
      <c r="M219" s="21">
        <f t="shared" ref="M219:M282" si="73">IFERROR(K219-L219,"_")</f>
        <v>-1345.78</v>
      </c>
      <c r="N219" s="31">
        <f>IF(A219&gt;$C$3,"_",$C$2-SUM($M$26:M219))</f>
        <v>434303.07507922588</v>
      </c>
      <c r="P219" s="34">
        <f t="shared" ref="P219:P282" si="74">IF(ISNUMBER(E219)=TRUE,E219*H219,)</f>
        <v>371.76420959332467</v>
      </c>
      <c r="Q219" s="34">
        <f t="shared" ref="Q219:Q282" si="75">IF(ISNUMBER(E219)=TRUE,F219*H219,)</f>
        <v>1050.0205418519179</v>
      </c>
      <c r="R219" s="34">
        <f t="shared" ref="R219:R282" si="76">Q219+P219</f>
        <v>1421.7847514452426</v>
      </c>
      <c r="T219" s="34">
        <f t="shared" ref="T219:T282" si="77">IF(ISNUMBER(E219)=TRUE,IF(B219&gt;F$4,E219*I$5,E219*H219),)</f>
        <v>272.57689963130059</v>
      </c>
      <c r="U219" s="34">
        <f t="shared" ref="U219:U282" si="78">IF(ISNUMBER(F219)=TRUE,IF(B219&gt;F$4,F219*I$5,F219*H219),)</f>
        <v>769.87331341083802</v>
      </c>
      <c r="V219" s="34">
        <f t="shared" ref="V219:V282" si="79">U219+T219</f>
        <v>1042.4502130421386</v>
      </c>
      <c r="X219" s="34">
        <f t="shared" si="62"/>
        <v>739.28050229863675</v>
      </c>
      <c r="Y219" s="34">
        <f t="shared" si="63"/>
        <v>514.51312243416191</v>
      </c>
      <c r="Z219" s="34">
        <f t="shared" si="64"/>
        <v>1253.7936247327987</v>
      </c>
      <c r="AA219" s="34">
        <f t="shared" si="65"/>
        <v>237323.71818007631</v>
      </c>
      <c r="AB219" s="33">
        <f t="shared" ref="AB219:AB282" si="80">AA219/G219</f>
        <v>2.6480761840225817</v>
      </c>
      <c r="AC219" s="11">
        <f t="shared" ref="AC219:AC282" si="81">B219</f>
        <v>45170</v>
      </c>
    </row>
    <row r="220" spans="1:29">
      <c r="A220" s="17">
        <f t="shared" ref="A220:A283" si="82">A219+1</f>
        <v>195</v>
      </c>
      <c r="B220" s="19">
        <f t="shared" si="67"/>
        <v>45200</v>
      </c>
      <c r="C220" s="20">
        <f>IF(A220&gt;$C$3,"_",IFERROR(VLOOKUP(B220,BAZA_LIBOR_WIBOR_KURS!$C$2:$F$145,2,FALSE),C219))</f>
        <v>-7.3200000000000001E-3</v>
      </c>
      <c r="D220" s="20">
        <f t="shared" si="68"/>
        <v>0.02</v>
      </c>
      <c r="E220" s="27">
        <f t="shared" si="69"/>
        <v>94.699715862911191</v>
      </c>
      <c r="F220" s="27">
        <f t="shared" si="70"/>
        <v>268.55648021405426</v>
      </c>
      <c r="G220" s="30">
        <f>IF(A220&gt;$C$3,"_",$C$8-SUM($F$26:F220))</f>
        <v>89352.625724433776</v>
      </c>
      <c r="H220" s="21">
        <f>IF(A220&gt;$C$3,"_",IFERROR(VLOOKUP(B220,BAZA_LIBOR_WIBOR_KURS!$C$2:$F$145,4,FALSE),H219))</f>
        <v>3.9140000000000001</v>
      </c>
      <c r="I220" s="20">
        <f>IF(A220&gt;$C$3,"_",IFERROR(VLOOKUP(B220,BAZA_LIBOR_WIBOR_KURS!$C$2:$F$145,3,FALSE),I219))</f>
        <v>1.7299999999999999E-2</v>
      </c>
      <c r="J220" s="20">
        <f t="shared" si="71"/>
        <v>0.02</v>
      </c>
      <c r="K220" s="28">
        <f t="shared" si="66"/>
        <v>0</v>
      </c>
      <c r="L220" s="21">
        <f t="shared" si="72"/>
        <v>1349.96</v>
      </c>
      <c r="M220" s="21">
        <f t="shared" si="73"/>
        <v>-1349.96</v>
      </c>
      <c r="N220" s="31">
        <f>IF(A220&gt;$C$3,"_",$C$2-SUM($M$26:M220))</f>
        <v>435653.0350792259</v>
      </c>
      <c r="P220" s="34">
        <f t="shared" si="74"/>
        <v>370.65468788743442</v>
      </c>
      <c r="Q220" s="34">
        <f t="shared" si="75"/>
        <v>1051.1300635578084</v>
      </c>
      <c r="R220" s="34">
        <f t="shared" si="76"/>
        <v>1421.7847514452428</v>
      </c>
      <c r="T220" s="34">
        <f t="shared" si="77"/>
        <v>271.76340016346313</v>
      </c>
      <c r="U220" s="34">
        <f t="shared" si="78"/>
        <v>770.68681287867571</v>
      </c>
      <c r="V220" s="34">
        <f t="shared" si="79"/>
        <v>1042.4502130421388</v>
      </c>
      <c r="X220" s="34">
        <f t="shared" ref="X220:X283" si="83">IF(A220&gt;$C$3,0,IPMT((I220+J220)/12,1,$C$3-A219,-AA219))</f>
        <v>737.68122400973709</v>
      </c>
      <c r="Y220" s="34">
        <f t="shared" ref="Y220:Y283" si="84">IF(A220&gt;$C$3,0,PPMT((I220+J220)/12,1,$C$3-A219,-AA219))</f>
        <v>516.11240072306134</v>
      </c>
      <c r="Z220" s="34">
        <f t="shared" ref="Z220:Z283" si="85">Y220+X220</f>
        <v>1253.7936247327984</v>
      </c>
      <c r="AA220" s="34">
        <f t="shared" ref="AA220:AA283" si="86">AA219-Y220</f>
        <v>236807.60577935324</v>
      </c>
      <c r="AB220" s="33">
        <f t="shared" si="80"/>
        <v>2.6502590590865802</v>
      </c>
      <c r="AC220" s="11">
        <f t="shared" si="81"/>
        <v>45200</v>
      </c>
    </row>
    <row r="221" spans="1:29">
      <c r="A221" s="17">
        <f t="shared" si="82"/>
        <v>196</v>
      </c>
      <c r="B221" s="19">
        <f t="shared" si="67"/>
        <v>45231</v>
      </c>
      <c r="C221" s="20">
        <f>IF(A221&gt;$C$3,"_",IFERROR(VLOOKUP(B221,BAZA_LIBOR_WIBOR_KURS!$C$2:$F$145,2,FALSE),C220))</f>
        <v>-7.3200000000000001E-3</v>
      </c>
      <c r="D221" s="20">
        <f t="shared" si="68"/>
        <v>0.02</v>
      </c>
      <c r="E221" s="27">
        <f t="shared" si="69"/>
        <v>94.415941182151698</v>
      </c>
      <c r="F221" s="27">
        <f t="shared" si="70"/>
        <v>268.84025489481377</v>
      </c>
      <c r="G221" s="30">
        <f>IF(A221&gt;$C$3,"_",$C$8-SUM($F$26:F221))</f>
        <v>89083.785469538954</v>
      </c>
      <c r="H221" s="21">
        <f>IF(A221&gt;$C$3,"_",IFERROR(VLOOKUP(B221,BAZA_LIBOR_WIBOR_KURS!$C$2:$F$145,4,FALSE),H220))</f>
        <v>3.9140000000000001</v>
      </c>
      <c r="I221" s="20">
        <f>IF(A221&gt;$C$3,"_",IFERROR(VLOOKUP(B221,BAZA_LIBOR_WIBOR_KURS!$C$2:$F$145,3,FALSE),I220))</f>
        <v>1.7299999999999999E-2</v>
      </c>
      <c r="J221" s="20">
        <f t="shared" si="71"/>
        <v>0.02</v>
      </c>
      <c r="K221" s="28">
        <f t="shared" si="66"/>
        <v>0</v>
      </c>
      <c r="L221" s="21">
        <f t="shared" si="72"/>
        <v>1354.15</v>
      </c>
      <c r="M221" s="21">
        <f t="shared" si="73"/>
        <v>-1354.15</v>
      </c>
      <c r="N221" s="31">
        <f>IF(A221&gt;$C$3,"_",$C$2-SUM($M$26:M221))</f>
        <v>437007.18507922586</v>
      </c>
      <c r="P221" s="34">
        <f t="shared" si="74"/>
        <v>369.54399378694177</v>
      </c>
      <c r="Q221" s="34">
        <f t="shared" si="75"/>
        <v>1052.2407576583012</v>
      </c>
      <c r="R221" s="34">
        <f t="shared" si="76"/>
        <v>1421.7847514452428</v>
      </c>
      <c r="T221" s="34">
        <f t="shared" si="77"/>
        <v>270.94904109785472</v>
      </c>
      <c r="U221" s="34">
        <f t="shared" si="78"/>
        <v>771.50117194428412</v>
      </c>
      <c r="V221" s="34">
        <f t="shared" si="79"/>
        <v>1042.4502130421388</v>
      </c>
      <c r="X221" s="34">
        <f t="shared" si="83"/>
        <v>736.07697463082297</v>
      </c>
      <c r="Y221" s="34">
        <f t="shared" si="84"/>
        <v>517.71665010197546</v>
      </c>
      <c r="Z221" s="34">
        <f t="shared" si="85"/>
        <v>1253.7936247327984</v>
      </c>
      <c r="AA221" s="34">
        <f t="shared" si="86"/>
        <v>236289.88912925127</v>
      </c>
      <c r="AB221" s="33">
        <f t="shared" si="80"/>
        <v>2.6524455363433961</v>
      </c>
      <c r="AC221" s="11">
        <f t="shared" si="81"/>
        <v>45231</v>
      </c>
    </row>
    <row r="222" spans="1:29">
      <c r="A222" s="17">
        <f t="shared" si="82"/>
        <v>197</v>
      </c>
      <c r="B222" s="19">
        <f t="shared" si="67"/>
        <v>45261</v>
      </c>
      <c r="C222" s="20">
        <f>IF(A222&gt;$C$3,"_",IFERROR(VLOOKUP(B222,BAZA_LIBOR_WIBOR_KURS!$C$2:$F$145,2,FALSE),C221))</f>
        <v>-7.3200000000000001E-3</v>
      </c>
      <c r="D222" s="20">
        <f t="shared" si="68"/>
        <v>0.02</v>
      </c>
      <c r="E222" s="27">
        <f t="shared" si="69"/>
        <v>94.131866646146165</v>
      </c>
      <c r="F222" s="27">
        <f t="shared" si="70"/>
        <v>269.12432943081916</v>
      </c>
      <c r="G222" s="30">
        <f>IF(A222&gt;$C$3,"_",$C$8-SUM($F$26:F222))</f>
        <v>88814.661140108132</v>
      </c>
      <c r="H222" s="21">
        <f>IF(A222&gt;$C$3,"_",IFERROR(VLOOKUP(B222,BAZA_LIBOR_WIBOR_KURS!$C$2:$F$145,4,FALSE),H221))</f>
        <v>3.9140000000000001</v>
      </c>
      <c r="I222" s="20">
        <f>IF(A222&gt;$C$3,"_",IFERROR(VLOOKUP(B222,BAZA_LIBOR_WIBOR_KURS!$C$2:$F$145,3,FALSE),I221))</f>
        <v>1.7299999999999999E-2</v>
      </c>
      <c r="J222" s="20">
        <f t="shared" si="71"/>
        <v>0.02</v>
      </c>
      <c r="K222" s="28">
        <f t="shared" si="66"/>
        <v>0</v>
      </c>
      <c r="L222" s="21">
        <f t="shared" si="72"/>
        <v>1358.36</v>
      </c>
      <c r="M222" s="21">
        <f t="shared" si="73"/>
        <v>-1358.36</v>
      </c>
      <c r="N222" s="31">
        <f>IF(A222&gt;$C$3,"_",$C$2-SUM($M$26:M222))</f>
        <v>438365.54507922585</v>
      </c>
      <c r="P222" s="34">
        <f t="shared" si="74"/>
        <v>368.43212605301608</v>
      </c>
      <c r="Q222" s="34">
        <f t="shared" si="75"/>
        <v>1053.3526253922262</v>
      </c>
      <c r="R222" s="34">
        <f t="shared" si="76"/>
        <v>1421.7847514452424</v>
      </c>
      <c r="T222" s="34">
        <f t="shared" si="77"/>
        <v>270.13382152616691</v>
      </c>
      <c r="U222" s="34">
        <f t="shared" si="78"/>
        <v>772.31639151597153</v>
      </c>
      <c r="V222" s="34">
        <f t="shared" si="79"/>
        <v>1042.4502130421383</v>
      </c>
      <c r="X222" s="34">
        <f t="shared" si="83"/>
        <v>734.46773871008929</v>
      </c>
      <c r="Y222" s="34">
        <f t="shared" si="84"/>
        <v>519.32588602270914</v>
      </c>
      <c r="Z222" s="34">
        <f t="shared" si="85"/>
        <v>1253.7936247327984</v>
      </c>
      <c r="AA222" s="34">
        <f t="shared" si="86"/>
        <v>235770.56324322856</v>
      </c>
      <c r="AB222" s="33">
        <f t="shared" si="80"/>
        <v>2.6546356222796654</v>
      </c>
      <c r="AC222" s="11">
        <f t="shared" si="81"/>
        <v>45261</v>
      </c>
    </row>
    <row r="223" spans="1:29">
      <c r="A223" s="17">
        <f t="shared" si="82"/>
        <v>198</v>
      </c>
      <c r="B223" s="19">
        <f t="shared" si="67"/>
        <v>45292</v>
      </c>
      <c r="C223" s="20">
        <f>IF(A223&gt;$C$3,"_",IFERROR(VLOOKUP(B223,BAZA_LIBOR_WIBOR_KURS!$C$2:$F$145,2,FALSE),C222))</f>
        <v>-7.3200000000000001E-3</v>
      </c>
      <c r="D223" s="20">
        <f t="shared" si="68"/>
        <v>0.02</v>
      </c>
      <c r="E223" s="27">
        <f t="shared" si="69"/>
        <v>93.847491938047597</v>
      </c>
      <c r="F223" s="27">
        <f t="shared" si="70"/>
        <v>269.40870413891776</v>
      </c>
      <c r="G223" s="30">
        <f>IF(A223&gt;$C$3,"_",$C$8-SUM($F$26:F223))</f>
        <v>88545.252435969218</v>
      </c>
      <c r="H223" s="21">
        <f>IF(A223&gt;$C$3,"_",IFERROR(VLOOKUP(B223,BAZA_LIBOR_WIBOR_KURS!$C$2:$F$145,4,FALSE),H222))</f>
        <v>3.9140000000000001</v>
      </c>
      <c r="I223" s="20">
        <f>IF(A223&gt;$C$3,"_",IFERROR(VLOOKUP(B223,BAZA_LIBOR_WIBOR_KURS!$C$2:$F$145,3,FALSE),I222))</f>
        <v>1.7299999999999999E-2</v>
      </c>
      <c r="J223" s="20">
        <f t="shared" si="71"/>
        <v>0.02</v>
      </c>
      <c r="K223" s="28">
        <f t="shared" si="66"/>
        <v>0</v>
      </c>
      <c r="L223" s="21">
        <f t="shared" si="72"/>
        <v>1362.59</v>
      </c>
      <c r="M223" s="21">
        <f t="shared" si="73"/>
        <v>-1362.59</v>
      </c>
      <c r="N223" s="31">
        <f>IF(A223&gt;$C$3,"_",$C$2-SUM($M$26:M223))</f>
        <v>439728.13507922587</v>
      </c>
      <c r="P223" s="34">
        <f t="shared" si="74"/>
        <v>367.31908344551829</v>
      </c>
      <c r="Q223" s="34">
        <f t="shared" si="75"/>
        <v>1054.4656679997242</v>
      </c>
      <c r="R223" s="34">
        <f t="shared" si="76"/>
        <v>1421.7847514452426</v>
      </c>
      <c r="T223" s="34">
        <f t="shared" si="77"/>
        <v>269.31774053913165</v>
      </c>
      <c r="U223" s="34">
        <f t="shared" si="78"/>
        <v>773.13247250300685</v>
      </c>
      <c r="V223" s="34">
        <f t="shared" si="79"/>
        <v>1042.4502130421386</v>
      </c>
      <c r="X223" s="34">
        <f t="shared" si="83"/>
        <v>732.85350074770213</v>
      </c>
      <c r="Y223" s="34">
        <f t="shared" si="84"/>
        <v>520.94012398509642</v>
      </c>
      <c r="Z223" s="34">
        <f t="shared" si="85"/>
        <v>1253.7936247327984</v>
      </c>
      <c r="AA223" s="34">
        <f t="shared" si="86"/>
        <v>235249.62311924348</v>
      </c>
      <c r="AB223" s="33">
        <f t="shared" si="80"/>
        <v>2.6568293233944118</v>
      </c>
      <c r="AC223" s="11">
        <f t="shared" si="81"/>
        <v>45292</v>
      </c>
    </row>
    <row r="224" spans="1:29">
      <c r="A224" s="17">
        <f t="shared" si="82"/>
        <v>199</v>
      </c>
      <c r="B224" s="19">
        <f t="shared" si="67"/>
        <v>45323</v>
      </c>
      <c r="C224" s="20">
        <f>IF(A224&gt;$C$3,"_",IFERROR(VLOOKUP(B224,BAZA_LIBOR_WIBOR_KURS!$C$2:$F$145,2,FALSE),C223))</f>
        <v>-7.3200000000000001E-3</v>
      </c>
      <c r="D224" s="20">
        <f t="shared" si="68"/>
        <v>0.02</v>
      </c>
      <c r="E224" s="27">
        <f t="shared" si="69"/>
        <v>93.562816740674137</v>
      </c>
      <c r="F224" s="27">
        <f t="shared" si="70"/>
        <v>269.69337933629129</v>
      </c>
      <c r="G224" s="30">
        <f>IF(A224&gt;$C$3,"_",$C$8-SUM($F$26:F224))</f>
        <v>88275.559056632919</v>
      </c>
      <c r="H224" s="21">
        <f>IF(A224&gt;$C$3,"_",IFERROR(VLOOKUP(B224,BAZA_LIBOR_WIBOR_KURS!$C$2:$F$145,4,FALSE),H223))</f>
        <v>3.9140000000000001</v>
      </c>
      <c r="I224" s="20">
        <f>IF(A224&gt;$C$3,"_",IFERROR(VLOOKUP(B224,BAZA_LIBOR_WIBOR_KURS!$C$2:$F$145,3,FALSE),I223))</f>
        <v>1.7299999999999999E-2</v>
      </c>
      <c r="J224" s="20">
        <f t="shared" si="71"/>
        <v>0.02</v>
      </c>
      <c r="K224" s="28">
        <f t="shared" si="66"/>
        <v>0</v>
      </c>
      <c r="L224" s="21">
        <f t="shared" si="72"/>
        <v>1366.82</v>
      </c>
      <c r="M224" s="21">
        <f t="shared" si="73"/>
        <v>-1366.82</v>
      </c>
      <c r="N224" s="31">
        <f>IF(A224&gt;$C$3,"_",$C$2-SUM($M$26:M224))</f>
        <v>441094.95507922582</v>
      </c>
      <c r="P224" s="34">
        <f t="shared" si="74"/>
        <v>366.20486472299859</v>
      </c>
      <c r="Q224" s="34">
        <f t="shared" si="75"/>
        <v>1055.5798867222441</v>
      </c>
      <c r="R224" s="34">
        <f t="shared" si="76"/>
        <v>1421.7847514452426</v>
      </c>
      <c r="T224" s="34">
        <f t="shared" si="77"/>
        <v>268.50079722652015</v>
      </c>
      <c r="U224" s="34">
        <f t="shared" si="78"/>
        <v>773.94941581561852</v>
      </c>
      <c r="V224" s="34">
        <f t="shared" si="79"/>
        <v>1042.4502130421388</v>
      </c>
      <c r="X224" s="34">
        <f t="shared" si="83"/>
        <v>731.23424519564855</v>
      </c>
      <c r="Y224" s="34">
        <f t="shared" si="84"/>
        <v>522.55937953715011</v>
      </c>
      <c r="Z224" s="34">
        <f t="shared" si="85"/>
        <v>1253.7936247327987</v>
      </c>
      <c r="AA224" s="34">
        <f t="shared" si="86"/>
        <v>234727.06373970633</v>
      </c>
      <c r="AB224" s="33">
        <f t="shared" si="80"/>
        <v>2.659026646199067</v>
      </c>
      <c r="AC224" s="11">
        <f t="shared" si="81"/>
        <v>45323</v>
      </c>
    </row>
    <row r="225" spans="1:29">
      <c r="A225" s="17">
        <f t="shared" si="82"/>
        <v>200</v>
      </c>
      <c r="B225" s="19">
        <f t="shared" si="67"/>
        <v>45352</v>
      </c>
      <c r="C225" s="20">
        <f>IF(A225&gt;$C$3,"_",IFERROR(VLOOKUP(B225,BAZA_LIBOR_WIBOR_KURS!$C$2:$F$145,2,FALSE),C224))</f>
        <v>-7.3200000000000001E-3</v>
      </c>
      <c r="D225" s="20">
        <f t="shared" si="68"/>
        <v>0.02</v>
      </c>
      <c r="E225" s="27">
        <f t="shared" si="69"/>
        <v>93.277840736508793</v>
      </c>
      <c r="F225" s="27">
        <f t="shared" si="70"/>
        <v>269.97835534045657</v>
      </c>
      <c r="G225" s="30">
        <f>IF(A225&gt;$C$3,"_",$C$8-SUM($F$26:F225))</f>
        <v>88005.580701292463</v>
      </c>
      <c r="H225" s="21">
        <f>IF(A225&gt;$C$3,"_",IFERROR(VLOOKUP(B225,BAZA_LIBOR_WIBOR_KURS!$C$2:$F$145,4,FALSE),H224))</f>
        <v>3.9140000000000001</v>
      </c>
      <c r="I225" s="20">
        <f>IF(A225&gt;$C$3,"_",IFERROR(VLOOKUP(B225,BAZA_LIBOR_WIBOR_KURS!$C$2:$F$145,3,FALSE),I224))</f>
        <v>1.7299999999999999E-2</v>
      </c>
      <c r="J225" s="20">
        <f t="shared" si="71"/>
        <v>0.02</v>
      </c>
      <c r="K225" s="28">
        <f t="shared" si="66"/>
        <v>0</v>
      </c>
      <c r="L225" s="21">
        <f t="shared" si="72"/>
        <v>1371.07</v>
      </c>
      <c r="M225" s="21">
        <f t="shared" si="73"/>
        <v>-1371.07</v>
      </c>
      <c r="N225" s="31">
        <f>IF(A225&gt;$C$3,"_",$C$2-SUM($M$26:M225))</f>
        <v>442466.02507922589</v>
      </c>
      <c r="P225" s="34">
        <f t="shared" si="74"/>
        <v>365.08946864269541</v>
      </c>
      <c r="Q225" s="34">
        <f t="shared" si="75"/>
        <v>1056.6952828025471</v>
      </c>
      <c r="R225" s="34">
        <f t="shared" si="76"/>
        <v>1421.7847514452426</v>
      </c>
      <c r="T225" s="34">
        <f t="shared" si="77"/>
        <v>267.68299067714167</v>
      </c>
      <c r="U225" s="34">
        <f t="shared" si="78"/>
        <v>774.76722236499688</v>
      </c>
      <c r="V225" s="34">
        <f t="shared" si="79"/>
        <v>1042.4502130421386</v>
      </c>
      <c r="X225" s="34">
        <f t="shared" si="83"/>
        <v>729.60995645758715</v>
      </c>
      <c r="Y225" s="34">
        <f t="shared" si="84"/>
        <v>524.1836682752114</v>
      </c>
      <c r="Z225" s="34">
        <f t="shared" si="85"/>
        <v>1253.7936247327984</v>
      </c>
      <c r="AA225" s="34">
        <f t="shared" si="86"/>
        <v>234202.88007143111</v>
      </c>
      <c r="AB225" s="33">
        <f t="shared" si="80"/>
        <v>2.6612275972174975</v>
      </c>
      <c r="AC225" s="11">
        <f t="shared" si="81"/>
        <v>45352</v>
      </c>
    </row>
    <row r="226" spans="1:29">
      <c r="A226" s="17">
        <f t="shared" si="82"/>
        <v>201</v>
      </c>
      <c r="B226" s="19">
        <f t="shared" si="67"/>
        <v>45383</v>
      </c>
      <c r="C226" s="20">
        <f>IF(A226&gt;$C$3,"_",IFERROR(VLOOKUP(B226,BAZA_LIBOR_WIBOR_KURS!$C$2:$F$145,2,FALSE),C225))</f>
        <v>-7.3200000000000001E-3</v>
      </c>
      <c r="D226" s="20">
        <f t="shared" si="68"/>
        <v>0.02</v>
      </c>
      <c r="E226" s="27">
        <f t="shared" si="69"/>
        <v>92.99256360769904</v>
      </c>
      <c r="F226" s="27">
        <f t="shared" si="70"/>
        <v>270.26363246926633</v>
      </c>
      <c r="G226" s="30">
        <f>IF(A226&gt;$C$3,"_",$C$8-SUM($F$26:F226))</f>
        <v>87735.317068823206</v>
      </c>
      <c r="H226" s="21">
        <f>IF(A226&gt;$C$3,"_",IFERROR(VLOOKUP(B226,BAZA_LIBOR_WIBOR_KURS!$C$2:$F$145,4,FALSE),H225))</f>
        <v>3.9140000000000001</v>
      </c>
      <c r="I226" s="20">
        <f>IF(A226&gt;$C$3,"_",IFERROR(VLOOKUP(B226,BAZA_LIBOR_WIBOR_KURS!$C$2:$F$145,3,FALSE),I225))</f>
        <v>1.7299999999999999E-2</v>
      </c>
      <c r="J226" s="20">
        <f t="shared" si="71"/>
        <v>0.02</v>
      </c>
      <c r="K226" s="28">
        <f t="shared" si="66"/>
        <v>0</v>
      </c>
      <c r="L226" s="21">
        <f t="shared" si="72"/>
        <v>1375.33</v>
      </c>
      <c r="M226" s="21">
        <f t="shared" si="73"/>
        <v>-1375.33</v>
      </c>
      <c r="N226" s="31">
        <f>IF(A226&gt;$C$3,"_",$C$2-SUM($M$26:M226))</f>
        <v>443841.35507922585</v>
      </c>
      <c r="P226" s="34">
        <f t="shared" si="74"/>
        <v>363.97289396053407</v>
      </c>
      <c r="Q226" s="34">
        <f t="shared" si="75"/>
        <v>1057.8118574847085</v>
      </c>
      <c r="R226" s="34">
        <f t="shared" si="76"/>
        <v>1421.7847514452426</v>
      </c>
      <c r="T226" s="34">
        <f t="shared" si="77"/>
        <v>266.86431997884262</v>
      </c>
      <c r="U226" s="34">
        <f t="shared" si="78"/>
        <v>775.58589306329588</v>
      </c>
      <c r="V226" s="34">
        <f t="shared" si="79"/>
        <v>1042.4502130421386</v>
      </c>
      <c r="X226" s="34">
        <f t="shared" si="83"/>
        <v>727.98061888869836</v>
      </c>
      <c r="Y226" s="34">
        <f t="shared" si="84"/>
        <v>525.81300584410019</v>
      </c>
      <c r="Z226" s="34">
        <f t="shared" si="85"/>
        <v>1253.7936247327984</v>
      </c>
      <c r="AA226" s="34">
        <f t="shared" si="86"/>
        <v>233677.06706558701</v>
      </c>
      <c r="AB226" s="33">
        <f t="shared" si="80"/>
        <v>2.6634321829860266</v>
      </c>
      <c r="AC226" s="11">
        <f t="shared" si="81"/>
        <v>45383</v>
      </c>
    </row>
    <row r="227" spans="1:29">
      <c r="A227" s="17">
        <f t="shared" si="82"/>
        <v>202</v>
      </c>
      <c r="B227" s="19">
        <f t="shared" si="67"/>
        <v>45413</v>
      </c>
      <c r="C227" s="20">
        <f>IF(A227&gt;$C$3,"_",IFERROR(VLOOKUP(B227,BAZA_LIBOR_WIBOR_KURS!$C$2:$F$145,2,FALSE),C226))</f>
        <v>-7.3200000000000001E-3</v>
      </c>
      <c r="D227" s="20">
        <f t="shared" si="68"/>
        <v>0.02</v>
      </c>
      <c r="E227" s="27">
        <f t="shared" si="69"/>
        <v>92.706985036056523</v>
      </c>
      <c r="F227" s="27">
        <f t="shared" si="70"/>
        <v>270.54921104090892</v>
      </c>
      <c r="G227" s="30">
        <f>IF(A227&gt;$C$3,"_",$C$8-SUM($F$26:F227))</f>
        <v>87464.767857782281</v>
      </c>
      <c r="H227" s="21">
        <f>IF(A227&gt;$C$3,"_",IFERROR(VLOOKUP(B227,BAZA_LIBOR_WIBOR_KURS!$C$2:$F$145,4,FALSE),H226))</f>
        <v>3.9140000000000001</v>
      </c>
      <c r="I227" s="20">
        <f>IF(A227&gt;$C$3,"_",IFERROR(VLOOKUP(B227,BAZA_LIBOR_WIBOR_KURS!$C$2:$F$145,3,FALSE),I226))</f>
        <v>1.7299999999999999E-2</v>
      </c>
      <c r="J227" s="20">
        <f t="shared" si="71"/>
        <v>0.02</v>
      </c>
      <c r="K227" s="28">
        <f t="shared" si="66"/>
        <v>0</v>
      </c>
      <c r="L227" s="21">
        <f t="shared" si="72"/>
        <v>1379.61</v>
      </c>
      <c r="M227" s="21">
        <f t="shared" si="73"/>
        <v>-1379.61</v>
      </c>
      <c r="N227" s="31">
        <f>IF(A227&gt;$C$3,"_",$C$2-SUM($M$26:M227))</f>
        <v>445220.96507922583</v>
      </c>
      <c r="P227" s="34">
        <f t="shared" si="74"/>
        <v>362.85513943112522</v>
      </c>
      <c r="Q227" s="34">
        <f t="shared" si="75"/>
        <v>1058.9296120141175</v>
      </c>
      <c r="R227" s="34">
        <f t="shared" si="76"/>
        <v>1421.7847514452428</v>
      </c>
      <c r="T227" s="34">
        <f t="shared" si="77"/>
        <v>266.04478421850575</v>
      </c>
      <c r="U227" s="34">
        <f t="shared" si="78"/>
        <v>776.40542882363297</v>
      </c>
      <c r="V227" s="34">
        <f t="shared" si="79"/>
        <v>1042.4502130421388</v>
      </c>
      <c r="X227" s="34">
        <f t="shared" si="83"/>
        <v>726.34621679553288</v>
      </c>
      <c r="Y227" s="34">
        <f t="shared" si="84"/>
        <v>527.44740793726555</v>
      </c>
      <c r="Z227" s="34">
        <f t="shared" si="85"/>
        <v>1253.7936247327984</v>
      </c>
      <c r="AA227" s="34">
        <f t="shared" si="86"/>
        <v>233149.61965764975</v>
      </c>
      <c r="AB227" s="33">
        <f t="shared" si="80"/>
        <v>2.6656404100534634</v>
      </c>
      <c r="AC227" s="11">
        <f t="shared" si="81"/>
        <v>45413</v>
      </c>
    </row>
    <row r="228" spans="1:29">
      <c r="A228" s="17">
        <f t="shared" si="82"/>
        <v>203</v>
      </c>
      <c r="B228" s="19">
        <f t="shared" si="67"/>
        <v>45444</v>
      </c>
      <c r="C228" s="20">
        <f>IF(A228&gt;$C$3,"_",IFERROR(VLOOKUP(B228,BAZA_LIBOR_WIBOR_KURS!$C$2:$F$145,2,FALSE),C227))</f>
        <v>-7.3200000000000001E-3</v>
      </c>
      <c r="D228" s="20">
        <f t="shared" si="68"/>
        <v>0.02</v>
      </c>
      <c r="E228" s="27">
        <f t="shared" si="69"/>
        <v>92.421104703056628</v>
      </c>
      <c r="F228" s="27">
        <f t="shared" si="70"/>
        <v>270.83509137390877</v>
      </c>
      <c r="G228" s="30">
        <f>IF(A228&gt;$C$3,"_",$C$8-SUM($F$26:F228))</f>
        <v>87193.932766408368</v>
      </c>
      <c r="H228" s="21">
        <f>IF(A228&gt;$C$3,"_",IFERROR(VLOOKUP(B228,BAZA_LIBOR_WIBOR_KURS!$C$2:$F$145,4,FALSE),H227))</f>
        <v>3.9140000000000001</v>
      </c>
      <c r="I228" s="20">
        <f>IF(A228&gt;$C$3,"_",IFERROR(VLOOKUP(B228,BAZA_LIBOR_WIBOR_KURS!$C$2:$F$145,3,FALSE),I227))</f>
        <v>1.7299999999999999E-2</v>
      </c>
      <c r="J228" s="20">
        <f t="shared" si="71"/>
        <v>0.02</v>
      </c>
      <c r="K228" s="28">
        <f t="shared" si="66"/>
        <v>0</v>
      </c>
      <c r="L228" s="21">
        <f t="shared" si="72"/>
        <v>1383.9</v>
      </c>
      <c r="M228" s="21">
        <f t="shared" si="73"/>
        <v>-1383.9</v>
      </c>
      <c r="N228" s="31">
        <f>IF(A228&gt;$C$3,"_",$C$2-SUM($M$26:M228))</f>
        <v>446604.86507922586</v>
      </c>
      <c r="P228" s="34">
        <f t="shared" si="74"/>
        <v>361.73620380776367</v>
      </c>
      <c r="Q228" s="34">
        <f t="shared" si="75"/>
        <v>1060.048547637479</v>
      </c>
      <c r="R228" s="34">
        <f t="shared" si="76"/>
        <v>1421.7847514452428</v>
      </c>
      <c r="T228" s="34">
        <f t="shared" si="77"/>
        <v>265.22438248204878</v>
      </c>
      <c r="U228" s="34">
        <f t="shared" si="78"/>
        <v>777.22583056008989</v>
      </c>
      <c r="V228" s="34">
        <f t="shared" si="79"/>
        <v>1042.4502130421388</v>
      </c>
      <c r="X228" s="34">
        <f t="shared" si="83"/>
        <v>724.70673443586122</v>
      </c>
      <c r="Y228" s="34">
        <f t="shared" si="84"/>
        <v>529.08689029693721</v>
      </c>
      <c r="Z228" s="34">
        <f t="shared" si="85"/>
        <v>1253.7936247327984</v>
      </c>
      <c r="AA228" s="34">
        <f t="shared" si="86"/>
        <v>232620.53276735282</v>
      </c>
      <c r="AB228" s="33">
        <f t="shared" si="80"/>
        <v>2.6678522849811213</v>
      </c>
      <c r="AC228" s="11">
        <f t="shared" si="81"/>
        <v>45444</v>
      </c>
    </row>
    <row r="229" spans="1:29">
      <c r="A229" s="17">
        <f t="shared" si="82"/>
        <v>204</v>
      </c>
      <c r="B229" s="19">
        <f t="shared" si="67"/>
        <v>45474</v>
      </c>
      <c r="C229" s="20">
        <f>IF(A229&gt;$C$3,"_",IFERROR(VLOOKUP(B229,BAZA_LIBOR_WIBOR_KURS!$C$2:$F$145,2,FALSE),C228))</f>
        <v>-7.3200000000000001E-3</v>
      </c>
      <c r="D229" s="20">
        <f t="shared" si="68"/>
        <v>0.02</v>
      </c>
      <c r="E229" s="27">
        <f t="shared" si="69"/>
        <v>92.134922289838173</v>
      </c>
      <c r="F229" s="27">
        <f t="shared" si="70"/>
        <v>271.12127378712717</v>
      </c>
      <c r="G229" s="30">
        <f>IF(A229&gt;$C$3,"_",$C$8-SUM($F$26:F229))</f>
        <v>86922.811492621258</v>
      </c>
      <c r="H229" s="21">
        <f>IF(A229&gt;$C$3,"_",IFERROR(VLOOKUP(B229,BAZA_LIBOR_WIBOR_KURS!$C$2:$F$145,4,FALSE),H228))</f>
        <v>3.9140000000000001</v>
      </c>
      <c r="I229" s="20">
        <f>IF(A229&gt;$C$3,"_",IFERROR(VLOOKUP(B229,BAZA_LIBOR_WIBOR_KURS!$C$2:$F$145,3,FALSE),I228))</f>
        <v>1.7299999999999999E-2</v>
      </c>
      <c r="J229" s="20">
        <f t="shared" si="71"/>
        <v>0.02</v>
      </c>
      <c r="K229" s="28">
        <f t="shared" si="66"/>
        <v>0</v>
      </c>
      <c r="L229" s="21">
        <f t="shared" si="72"/>
        <v>1388.2</v>
      </c>
      <c r="M229" s="21">
        <f t="shared" si="73"/>
        <v>-1388.2</v>
      </c>
      <c r="N229" s="31">
        <f>IF(A229&gt;$C$3,"_",$C$2-SUM($M$26:M229))</f>
        <v>447993.06507922581</v>
      </c>
      <c r="P229" s="34">
        <f t="shared" si="74"/>
        <v>360.61608584242663</v>
      </c>
      <c r="Q229" s="34">
        <f t="shared" si="75"/>
        <v>1061.1686656028157</v>
      </c>
      <c r="R229" s="34">
        <f t="shared" si="76"/>
        <v>1421.7847514452424</v>
      </c>
      <c r="T229" s="34">
        <f t="shared" si="77"/>
        <v>264.40311385442357</v>
      </c>
      <c r="U229" s="34">
        <f t="shared" si="78"/>
        <v>778.04709918771493</v>
      </c>
      <c r="V229" s="34">
        <f t="shared" si="79"/>
        <v>1042.4502130421386</v>
      </c>
      <c r="X229" s="34">
        <f t="shared" si="83"/>
        <v>723.0621560185217</v>
      </c>
      <c r="Y229" s="34">
        <f t="shared" si="84"/>
        <v>530.73146871427707</v>
      </c>
      <c r="Z229" s="34">
        <f t="shared" si="85"/>
        <v>1253.7936247327989</v>
      </c>
      <c r="AA229" s="34">
        <f t="shared" si="86"/>
        <v>232089.80129863854</v>
      </c>
      <c r="AB229" s="33">
        <f t="shared" si="80"/>
        <v>2.6700678143428469</v>
      </c>
      <c r="AC229" s="11">
        <f t="shared" si="81"/>
        <v>45474</v>
      </c>
    </row>
    <row r="230" spans="1:29">
      <c r="A230" s="17">
        <f t="shared" si="82"/>
        <v>205</v>
      </c>
      <c r="B230" s="19">
        <f t="shared" si="67"/>
        <v>45505</v>
      </c>
      <c r="C230" s="20">
        <f>IF(A230&gt;$C$3,"_",IFERROR(VLOOKUP(B230,BAZA_LIBOR_WIBOR_KURS!$C$2:$F$145,2,FALSE),C229))</f>
        <v>-7.3200000000000001E-3</v>
      </c>
      <c r="D230" s="20">
        <f t="shared" si="68"/>
        <v>0.02</v>
      </c>
      <c r="E230" s="27">
        <f t="shared" si="69"/>
        <v>91.848437477203134</v>
      </c>
      <c r="F230" s="27">
        <f t="shared" si="70"/>
        <v>271.4077585997623</v>
      </c>
      <c r="G230" s="30">
        <f>IF(A230&gt;$C$3,"_",$C$8-SUM($F$26:F230))</f>
        <v>86651.403734021485</v>
      </c>
      <c r="H230" s="21">
        <f>IF(A230&gt;$C$3,"_",IFERROR(VLOOKUP(B230,BAZA_LIBOR_WIBOR_KURS!$C$2:$F$145,4,FALSE),H229))</f>
        <v>3.9140000000000001</v>
      </c>
      <c r="I230" s="20">
        <f>IF(A230&gt;$C$3,"_",IFERROR(VLOOKUP(B230,BAZA_LIBOR_WIBOR_KURS!$C$2:$F$145,3,FALSE),I229))</f>
        <v>1.7299999999999999E-2</v>
      </c>
      <c r="J230" s="20">
        <f t="shared" si="71"/>
        <v>0.02</v>
      </c>
      <c r="K230" s="28">
        <f t="shared" si="66"/>
        <v>0</v>
      </c>
      <c r="L230" s="21">
        <f t="shared" si="72"/>
        <v>1392.51</v>
      </c>
      <c r="M230" s="21">
        <f t="shared" si="73"/>
        <v>-1392.51</v>
      </c>
      <c r="N230" s="31">
        <f>IF(A230&gt;$C$3,"_",$C$2-SUM($M$26:M230))</f>
        <v>449385.57507922582</v>
      </c>
      <c r="P230" s="34">
        <f t="shared" si="74"/>
        <v>359.49478428577311</v>
      </c>
      <c r="Q230" s="34">
        <f t="shared" si="75"/>
        <v>1062.2899671594696</v>
      </c>
      <c r="R230" s="34">
        <f t="shared" si="76"/>
        <v>1421.7847514452428</v>
      </c>
      <c r="T230" s="34">
        <f t="shared" si="77"/>
        <v>263.58097741961529</v>
      </c>
      <c r="U230" s="34">
        <f t="shared" si="78"/>
        <v>778.86923562252343</v>
      </c>
      <c r="V230" s="34">
        <f t="shared" si="79"/>
        <v>1042.4502130421388</v>
      </c>
      <c r="X230" s="34">
        <f t="shared" si="83"/>
        <v>721.41246570326814</v>
      </c>
      <c r="Y230" s="34">
        <f t="shared" si="84"/>
        <v>532.38115902953064</v>
      </c>
      <c r="Z230" s="34">
        <f t="shared" si="85"/>
        <v>1253.7936247327989</v>
      </c>
      <c r="AA230" s="34">
        <f t="shared" si="86"/>
        <v>231557.42013960902</v>
      </c>
      <c r="AB230" s="33">
        <f t="shared" si="80"/>
        <v>2.6722870047250469</v>
      </c>
      <c r="AC230" s="11">
        <f t="shared" si="81"/>
        <v>45505</v>
      </c>
    </row>
    <row r="231" spans="1:29">
      <c r="A231" s="17">
        <f t="shared" si="82"/>
        <v>206</v>
      </c>
      <c r="B231" s="19">
        <f t="shared" si="67"/>
        <v>45536</v>
      </c>
      <c r="C231" s="20">
        <f>IF(A231&gt;$C$3,"_",IFERROR(VLOOKUP(B231,BAZA_LIBOR_WIBOR_KURS!$C$2:$F$145,2,FALSE),C230))</f>
        <v>-7.3200000000000001E-3</v>
      </c>
      <c r="D231" s="20">
        <f t="shared" si="68"/>
        <v>0.02</v>
      </c>
      <c r="E231" s="27">
        <f t="shared" si="69"/>
        <v>91.56164994561604</v>
      </c>
      <c r="F231" s="27">
        <f t="shared" si="70"/>
        <v>271.69454613134934</v>
      </c>
      <c r="G231" s="30">
        <f>IF(A231&gt;$C$3,"_",$C$8-SUM($F$26:F231))</f>
        <v>86379.709187890141</v>
      </c>
      <c r="H231" s="21">
        <f>IF(A231&gt;$C$3,"_",IFERROR(VLOOKUP(B231,BAZA_LIBOR_WIBOR_KURS!$C$2:$F$145,4,FALSE),H230))</f>
        <v>3.9140000000000001</v>
      </c>
      <c r="I231" s="20">
        <f>IF(A231&gt;$C$3,"_",IFERROR(VLOOKUP(B231,BAZA_LIBOR_WIBOR_KURS!$C$2:$F$145,3,FALSE),I230))</f>
        <v>1.7299999999999999E-2</v>
      </c>
      <c r="J231" s="20">
        <f t="shared" si="71"/>
        <v>0.02</v>
      </c>
      <c r="K231" s="28">
        <f t="shared" si="66"/>
        <v>0</v>
      </c>
      <c r="L231" s="21">
        <f t="shared" si="72"/>
        <v>1396.84</v>
      </c>
      <c r="M231" s="21">
        <f t="shared" si="73"/>
        <v>-1396.84</v>
      </c>
      <c r="N231" s="31">
        <f>IF(A231&gt;$C$3,"_",$C$2-SUM($M$26:M231))</f>
        <v>450782.41507922584</v>
      </c>
      <c r="P231" s="34">
        <f t="shared" si="74"/>
        <v>358.3722978871412</v>
      </c>
      <c r="Q231" s="34">
        <f t="shared" si="75"/>
        <v>1063.4124535581013</v>
      </c>
      <c r="R231" s="34">
        <f t="shared" si="76"/>
        <v>1421.7847514452426</v>
      </c>
      <c r="T231" s="34">
        <f t="shared" si="77"/>
        <v>262.75797226064077</v>
      </c>
      <c r="U231" s="34">
        <f t="shared" si="78"/>
        <v>779.69224078149784</v>
      </c>
      <c r="V231" s="34">
        <f t="shared" si="79"/>
        <v>1042.4502130421386</v>
      </c>
      <c r="X231" s="34">
        <f t="shared" si="83"/>
        <v>719.75764760061804</v>
      </c>
      <c r="Y231" s="34">
        <f t="shared" si="84"/>
        <v>534.03597713218051</v>
      </c>
      <c r="Z231" s="34">
        <f t="shared" si="85"/>
        <v>1253.7936247327984</v>
      </c>
      <c r="AA231" s="34">
        <f t="shared" si="86"/>
        <v>231023.38416247684</v>
      </c>
      <c r="AB231" s="33">
        <f t="shared" si="80"/>
        <v>2.6745098627267061</v>
      </c>
      <c r="AC231" s="11">
        <f t="shared" si="81"/>
        <v>45536</v>
      </c>
    </row>
    <row r="232" spans="1:29">
      <c r="A232" s="17">
        <f t="shared" si="82"/>
        <v>207</v>
      </c>
      <c r="B232" s="19">
        <f t="shared" si="67"/>
        <v>45566</v>
      </c>
      <c r="C232" s="20">
        <f>IF(A232&gt;$C$3,"_",IFERROR(VLOOKUP(B232,BAZA_LIBOR_WIBOR_KURS!$C$2:$F$145,2,FALSE),C231))</f>
        <v>-7.3200000000000001E-3</v>
      </c>
      <c r="D232" s="20">
        <f t="shared" si="68"/>
        <v>0.02</v>
      </c>
      <c r="E232" s="27">
        <f t="shared" si="69"/>
        <v>91.274559375203921</v>
      </c>
      <c r="F232" s="27">
        <f t="shared" si="70"/>
        <v>271.98163670176149</v>
      </c>
      <c r="G232" s="30">
        <f>IF(A232&gt;$C$3,"_",$C$8-SUM($F$26:F232))</f>
        <v>86107.727551188378</v>
      </c>
      <c r="H232" s="21">
        <f>IF(A232&gt;$C$3,"_",IFERROR(VLOOKUP(B232,BAZA_LIBOR_WIBOR_KURS!$C$2:$F$145,4,FALSE),H231))</f>
        <v>3.9140000000000001</v>
      </c>
      <c r="I232" s="20">
        <f>IF(A232&gt;$C$3,"_",IFERROR(VLOOKUP(B232,BAZA_LIBOR_WIBOR_KURS!$C$2:$F$145,3,FALSE),I231))</f>
        <v>1.7299999999999999E-2</v>
      </c>
      <c r="J232" s="20">
        <f t="shared" si="71"/>
        <v>0.02</v>
      </c>
      <c r="K232" s="28">
        <f t="shared" si="66"/>
        <v>0</v>
      </c>
      <c r="L232" s="21">
        <f t="shared" si="72"/>
        <v>1401.18</v>
      </c>
      <c r="M232" s="21">
        <f t="shared" si="73"/>
        <v>-1401.18</v>
      </c>
      <c r="N232" s="31">
        <f>IF(A232&gt;$C$3,"_",$C$2-SUM($M$26:M232))</f>
        <v>452183.59507922584</v>
      </c>
      <c r="P232" s="34">
        <f t="shared" si="74"/>
        <v>357.24862539454818</v>
      </c>
      <c r="Q232" s="34">
        <f t="shared" si="75"/>
        <v>1064.5361260506945</v>
      </c>
      <c r="R232" s="34">
        <f t="shared" si="76"/>
        <v>1421.7847514452428</v>
      </c>
      <c r="T232" s="34">
        <f t="shared" si="77"/>
        <v>261.93409745954835</v>
      </c>
      <c r="U232" s="34">
        <f t="shared" si="78"/>
        <v>780.51611558259037</v>
      </c>
      <c r="V232" s="34">
        <f t="shared" si="79"/>
        <v>1042.4502130421388</v>
      </c>
      <c r="X232" s="34">
        <f t="shared" si="83"/>
        <v>718.09768577169893</v>
      </c>
      <c r="Y232" s="34">
        <f t="shared" si="84"/>
        <v>535.69593896109984</v>
      </c>
      <c r="Z232" s="34">
        <f t="shared" si="85"/>
        <v>1253.7936247327989</v>
      </c>
      <c r="AA232" s="34">
        <f t="shared" si="86"/>
        <v>230487.68822351575</v>
      </c>
      <c r="AB232" s="33">
        <f t="shared" si="80"/>
        <v>2.6767363949594181</v>
      </c>
      <c r="AC232" s="11">
        <f t="shared" si="81"/>
        <v>45566</v>
      </c>
    </row>
    <row r="233" spans="1:29">
      <c r="A233" s="17">
        <f t="shared" si="82"/>
        <v>208</v>
      </c>
      <c r="B233" s="19">
        <f t="shared" si="67"/>
        <v>45597</v>
      </c>
      <c r="C233" s="20">
        <f>IF(A233&gt;$C$3,"_",IFERROR(VLOOKUP(B233,BAZA_LIBOR_WIBOR_KURS!$C$2:$F$145,2,FALSE),C232))</f>
        <v>-7.3200000000000001E-3</v>
      </c>
      <c r="D233" s="20">
        <f t="shared" si="68"/>
        <v>0.02</v>
      </c>
      <c r="E233" s="27">
        <f t="shared" si="69"/>
        <v>90.987165445755721</v>
      </c>
      <c r="F233" s="27">
        <f t="shared" si="70"/>
        <v>272.26903063120972</v>
      </c>
      <c r="G233" s="30">
        <f>IF(A233&gt;$C$3,"_",$C$8-SUM($F$26:F233))</f>
        <v>85835.458520557164</v>
      </c>
      <c r="H233" s="21">
        <f>IF(A233&gt;$C$3,"_",IFERROR(VLOOKUP(B233,BAZA_LIBOR_WIBOR_KURS!$C$2:$F$145,4,FALSE),H232))</f>
        <v>3.9140000000000001</v>
      </c>
      <c r="I233" s="20">
        <f>IF(A233&gt;$C$3,"_",IFERROR(VLOOKUP(B233,BAZA_LIBOR_WIBOR_KURS!$C$2:$F$145,3,FALSE),I232))</f>
        <v>1.7299999999999999E-2</v>
      </c>
      <c r="J233" s="20">
        <f t="shared" si="71"/>
        <v>0.02</v>
      </c>
      <c r="K233" s="28">
        <f t="shared" si="66"/>
        <v>0</v>
      </c>
      <c r="L233" s="21">
        <f t="shared" si="72"/>
        <v>1405.54</v>
      </c>
      <c r="M233" s="21">
        <f t="shared" si="73"/>
        <v>-1405.54</v>
      </c>
      <c r="N233" s="31">
        <f>IF(A233&gt;$C$3,"_",$C$2-SUM($M$26:M233))</f>
        <v>453589.13507922587</v>
      </c>
      <c r="P233" s="34">
        <f t="shared" si="74"/>
        <v>356.12376555468791</v>
      </c>
      <c r="Q233" s="34">
        <f t="shared" si="75"/>
        <v>1065.6609858905549</v>
      </c>
      <c r="R233" s="34">
        <f t="shared" si="76"/>
        <v>1421.7847514452428</v>
      </c>
      <c r="T233" s="34">
        <f t="shared" si="77"/>
        <v>261.10935209741609</v>
      </c>
      <c r="U233" s="34">
        <f t="shared" si="78"/>
        <v>781.34086094472264</v>
      </c>
      <c r="V233" s="34">
        <f t="shared" si="79"/>
        <v>1042.4502130421388</v>
      </c>
      <c r="X233" s="34">
        <f t="shared" si="83"/>
        <v>716.43256422809475</v>
      </c>
      <c r="Y233" s="34">
        <f t="shared" si="84"/>
        <v>537.36106050470391</v>
      </c>
      <c r="Z233" s="34">
        <f t="shared" si="85"/>
        <v>1253.7936247327987</v>
      </c>
      <c r="AA233" s="34">
        <f t="shared" si="86"/>
        <v>229950.32716301104</v>
      </c>
      <c r="AB233" s="33">
        <f t="shared" si="80"/>
        <v>2.6789666080474084</v>
      </c>
      <c r="AC233" s="11">
        <f t="shared" si="81"/>
        <v>45597</v>
      </c>
    </row>
    <row r="234" spans="1:29">
      <c r="A234" s="17">
        <f t="shared" si="82"/>
        <v>209</v>
      </c>
      <c r="B234" s="19">
        <f t="shared" si="67"/>
        <v>45627</v>
      </c>
      <c r="C234" s="20">
        <f>IF(A234&gt;$C$3,"_",IFERROR(VLOOKUP(B234,BAZA_LIBOR_WIBOR_KURS!$C$2:$F$145,2,FALSE),C233))</f>
        <v>-7.3200000000000001E-3</v>
      </c>
      <c r="D234" s="20">
        <f t="shared" si="68"/>
        <v>0.02</v>
      </c>
      <c r="E234" s="27">
        <f t="shared" si="69"/>
        <v>90.699467836722079</v>
      </c>
      <c r="F234" s="27">
        <f t="shared" si="70"/>
        <v>272.55672824024327</v>
      </c>
      <c r="G234" s="30">
        <f>IF(A234&gt;$C$3,"_",$C$8-SUM($F$26:F234))</f>
        <v>85562.90179231693</v>
      </c>
      <c r="H234" s="21">
        <f>IF(A234&gt;$C$3,"_",IFERROR(VLOOKUP(B234,BAZA_LIBOR_WIBOR_KURS!$C$2:$F$145,4,FALSE),H233))</f>
        <v>3.9140000000000001</v>
      </c>
      <c r="I234" s="20">
        <f>IF(A234&gt;$C$3,"_",IFERROR(VLOOKUP(B234,BAZA_LIBOR_WIBOR_KURS!$C$2:$F$145,3,FALSE),I233))</f>
        <v>1.7299999999999999E-2</v>
      </c>
      <c r="J234" s="20">
        <f t="shared" si="71"/>
        <v>0.02</v>
      </c>
      <c r="K234" s="28">
        <f t="shared" si="66"/>
        <v>0</v>
      </c>
      <c r="L234" s="21">
        <f t="shared" si="72"/>
        <v>1409.91</v>
      </c>
      <c r="M234" s="21">
        <f t="shared" si="73"/>
        <v>-1409.91</v>
      </c>
      <c r="N234" s="31">
        <f>IF(A234&gt;$C$3,"_",$C$2-SUM($M$26:M234))</f>
        <v>454999.04507922585</v>
      </c>
      <c r="P234" s="34">
        <f t="shared" si="74"/>
        <v>354.99771711293022</v>
      </c>
      <c r="Q234" s="34">
        <f t="shared" si="75"/>
        <v>1066.7870343323123</v>
      </c>
      <c r="R234" s="34">
        <f t="shared" si="76"/>
        <v>1421.7847514452424</v>
      </c>
      <c r="T234" s="34">
        <f t="shared" si="77"/>
        <v>260.28373525435114</v>
      </c>
      <c r="U234" s="34">
        <f t="shared" si="78"/>
        <v>782.16647778778736</v>
      </c>
      <c r="V234" s="34">
        <f t="shared" si="79"/>
        <v>1042.4502130421386</v>
      </c>
      <c r="X234" s="34">
        <f t="shared" si="83"/>
        <v>714.76226693169247</v>
      </c>
      <c r="Y234" s="34">
        <f t="shared" si="84"/>
        <v>539.03135780110608</v>
      </c>
      <c r="Z234" s="34">
        <f t="shared" si="85"/>
        <v>1253.7936247327984</v>
      </c>
      <c r="AA234" s="34">
        <f t="shared" si="86"/>
        <v>229411.29580520993</v>
      </c>
      <c r="AB234" s="33">
        <f t="shared" si="80"/>
        <v>2.6812005086275579</v>
      </c>
      <c r="AC234" s="11">
        <f t="shared" si="81"/>
        <v>45627</v>
      </c>
    </row>
    <row r="235" spans="1:29">
      <c r="A235" s="17">
        <f t="shared" si="82"/>
        <v>210</v>
      </c>
      <c r="B235" s="19">
        <f t="shared" si="67"/>
        <v>45658</v>
      </c>
      <c r="C235" s="20">
        <f>IF(A235&gt;$C$3,"_",IFERROR(VLOOKUP(B235,BAZA_LIBOR_WIBOR_KURS!$C$2:$F$145,2,FALSE),C234))</f>
        <v>-7.3200000000000001E-3</v>
      </c>
      <c r="D235" s="20">
        <f t="shared" si="68"/>
        <v>0.02</v>
      </c>
      <c r="E235" s="27">
        <f t="shared" si="69"/>
        <v>90.411466227214888</v>
      </c>
      <c r="F235" s="27">
        <f t="shared" si="70"/>
        <v>272.84472984975054</v>
      </c>
      <c r="G235" s="30">
        <f>IF(A235&gt;$C$3,"_",$C$8-SUM($F$26:F235))</f>
        <v>85290.057062467182</v>
      </c>
      <c r="H235" s="21">
        <f>IF(A235&gt;$C$3,"_",IFERROR(VLOOKUP(B235,BAZA_LIBOR_WIBOR_KURS!$C$2:$F$145,4,FALSE),H234))</f>
        <v>3.9140000000000001</v>
      </c>
      <c r="I235" s="20">
        <f>IF(A235&gt;$C$3,"_",IFERROR(VLOOKUP(B235,BAZA_LIBOR_WIBOR_KURS!$C$2:$F$145,3,FALSE),I234))</f>
        <v>1.7299999999999999E-2</v>
      </c>
      <c r="J235" s="20">
        <f t="shared" si="71"/>
        <v>0.02</v>
      </c>
      <c r="K235" s="28">
        <f t="shared" si="66"/>
        <v>0</v>
      </c>
      <c r="L235" s="21">
        <f t="shared" si="72"/>
        <v>1414.29</v>
      </c>
      <c r="M235" s="21">
        <f t="shared" si="73"/>
        <v>-1414.29</v>
      </c>
      <c r="N235" s="31">
        <f>IF(A235&gt;$C$3,"_",$C$2-SUM($M$26:M235))</f>
        <v>456413.33507922583</v>
      </c>
      <c r="P235" s="34">
        <f t="shared" si="74"/>
        <v>353.8704788133191</v>
      </c>
      <c r="Q235" s="34">
        <f t="shared" si="75"/>
        <v>1067.9142726319237</v>
      </c>
      <c r="R235" s="34">
        <f t="shared" si="76"/>
        <v>1421.7847514452428</v>
      </c>
      <c r="T235" s="34">
        <f t="shared" si="77"/>
        <v>259.4572460094887</v>
      </c>
      <c r="U235" s="34">
        <f t="shared" si="78"/>
        <v>782.99296703264997</v>
      </c>
      <c r="V235" s="34">
        <f t="shared" si="79"/>
        <v>1042.4502130421388</v>
      </c>
      <c r="X235" s="34">
        <f t="shared" si="83"/>
        <v>713.08677779452751</v>
      </c>
      <c r="Y235" s="34">
        <f t="shared" si="84"/>
        <v>540.70684693827116</v>
      </c>
      <c r="Z235" s="34">
        <f t="shared" si="85"/>
        <v>1253.7936247327987</v>
      </c>
      <c r="AA235" s="34">
        <f t="shared" si="86"/>
        <v>228870.58895827166</v>
      </c>
      <c r="AB235" s="33">
        <f t="shared" si="80"/>
        <v>2.683438103349431</v>
      </c>
      <c r="AC235" s="11">
        <f t="shared" si="81"/>
        <v>45658</v>
      </c>
    </row>
    <row r="236" spans="1:29">
      <c r="A236" s="17">
        <f t="shared" si="82"/>
        <v>211</v>
      </c>
      <c r="B236" s="19">
        <f t="shared" si="67"/>
        <v>45689</v>
      </c>
      <c r="C236" s="20">
        <f>IF(A236&gt;$C$3,"_",IFERROR(VLOOKUP(B236,BAZA_LIBOR_WIBOR_KURS!$C$2:$F$145,2,FALSE),C235))</f>
        <v>-7.3200000000000001E-3</v>
      </c>
      <c r="D236" s="20">
        <f t="shared" si="68"/>
        <v>0.02</v>
      </c>
      <c r="E236" s="27">
        <f t="shared" si="69"/>
        <v>90.123160296006986</v>
      </c>
      <c r="F236" s="27">
        <f t="shared" si="70"/>
        <v>273.13303578095849</v>
      </c>
      <c r="G236" s="30">
        <f>IF(A236&gt;$C$3,"_",$C$8-SUM($F$26:F236))</f>
        <v>85016.924026686218</v>
      </c>
      <c r="H236" s="21">
        <f>IF(A236&gt;$C$3,"_",IFERROR(VLOOKUP(B236,BAZA_LIBOR_WIBOR_KURS!$C$2:$F$145,4,FALSE),H235))</f>
        <v>3.9140000000000001</v>
      </c>
      <c r="I236" s="20">
        <f>IF(A236&gt;$C$3,"_",IFERROR(VLOOKUP(B236,BAZA_LIBOR_WIBOR_KURS!$C$2:$F$145,3,FALSE),I235))</f>
        <v>1.7299999999999999E-2</v>
      </c>
      <c r="J236" s="20">
        <f t="shared" si="71"/>
        <v>0.02</v>
      </c>
      <c r="K236" s="28">
        <f t="shared" si="66"/>
        <v>0</v>
      </c>
      <c r="L236" s="21">
        <f t="shared" si="72"/>
        <v>1418.68</v>
      </c>
      <c r="M236" s="21">
        <f t="shared" si="73"/>
        <v>-1418.68</v>
      </c>
      <c r="N236" s="31">
        <f>IF(A236&gt;$C$3,"_",$C$2-SUM($M$26:M236))</f>
        <v>457832.01507922588</v>
      </c>
      <c r="P236" s="34">
        <f t="shared" si="74"/>
        <v>352.74204939857134</v>
      </c>
      <c r="Q236" s="34">
        <f t="shared" si="75"/>
        <v>1069.0427020466716</v>
      </c>
      <c r="R236" s="34">
        <f t="shared" si="76"/>
        <v>1421.7847514452428</v>
      </c>
      <c r="T236" s="34">
        <f t="shared" si="77"/>
        <v>258.62988344099091</v>
      </c>
      <c r="U236" s="34">
        <f t="shared" si="78"/>
        <v>783.82032960114805</v>
      </c>
      <c r="V236" s="34">
        <f t="shared" si="79"/>
        <v>1042.450213042139</v>
      </c>
      <c r="X236" s="34">
        <f t="shared" si="83"/>
        <v>711.40608067862775</v>
      </c>
      <c r="Y236" s="34">
        <f t="shared" si="84"/>
        <v>542.38754405417103</v>
      </c>
      <c r="Z236" s="34">
        <f t="shared" si="85"/>
        <v>1253.7936247327989</v>
      </c>
      <c r="AA236" s="34">
        <f t="shared" si="86"/>
        <v>228328.2014142175</v>
      </c>
      <c r="AB236" s="33">
        <f t="shared" si="80"/>
        <v>2.6856793988752976</v>
      </c>
      <c r="AC236" s="11">
        <f t="shared" si="81"/>
        <v>45689</v>
      </c>
    </row>
    <row r="237" spans="1:29">
      <c r="A237" s="17">
        <f t="shared" si="82"/>
        <v>212</v>
      </c>
      <c r="B237" s="19">
        <f t="shared" si="67"/>
        <v>45717</v>
      </c>
      <c r="C237" s="20">
        <f>IF(A237&gt;$C$3,"_",IFERROR(VLOOKUP(B237,BAZA_LIBOR_WIBOR_KURS!$C$2:$F$145,2,FALSE),C236))</f>
        <v>-7.3200000000000001E-3</v>
      </c>
      <c r="D237" s="20">
        <f t="shared" si="68"/>
        <v>0.02</v>
      </c>
      <c r="E237" s="27">
        <f t="shared" si="69"/>
        <v>89.834549721531772</v>
      </c>
      <c r="F237" s="27">
        <f t="shared" si="70"/>
        <v>273.42164635543361</v>
      </c>
      <c r="G237" s="30">
        <f>IF(A237&gt;$C$3,"_",$C$8-SUM($F$26:F237))</f>
        <v>84743.502380330785</v>
      </c>
      <c r="H237" s="21">
        <f>IF(A237&gt;$C$3,"_",IFERROR(VLOOKUP(B237,BAZA_LIBOR_WIBOR_KURS!$C$2:$F$145,4,FALSE),H236))</f>
        <v>3.9140000000000001</v>
      </c>
      <c r="I237" s="20">
        <f>IF(A237&gt;$C$3,"_",IFERROR(VLOOKUP(B237,BAZA_LIBOR_WIBOR_KURS!$C$2:$F$145,3,FALSE),I236))</f>
        <v>1.7299999999999999E-2</v>
      </c>
      <c r="J237" s="20">
        <f t="shared" si="71"/>
        <v>0.02</v>
      </c>
      <c r="K237" s="28">
        <f t="shared" si="66"/>
        <v>0</v>
      </c>
      <c r="L237" s="21">
        <f t="shared" si="72"/>
        <v>1423.09</v>
      </c>
      <c r="M237" s="21">
        <f t="shared" si="73"/>
        <v>-1423.09</v>
      </c>
      <c r="N237" s="31">
        <f>IF(A237&gt;$C$3,"_",$C$2-SUM($M$26:M237))</f>
        <v>459255.10507922585</v>
      </c>
      <c r="P237" s="34">
        <f t="shared" si="74"/>
        <v>351.61242761007537</v>
      </c>
      <c r="Q237" s="34">
        <f t="shared" si="75"/>
        <v>1070.1723238351672</v>
      </c>
      <c r="R237" s="34">
        <f t="shared" si="76"/>
        <v>1421.7847514452426</v>
      </c>
      <c r="T237" s="34">
        <f t="shared" si="77"/>
        <v>257.80164662604568</v>
      </c>
      <c r="U237" s="34">
        <f t="shared" si="78"/>
        <v>784.64856641609288</v>
      </c>
      <c r="V237" s="34">
        <f t="shared" si="79"/>
        <v>1042.4502130421386</v>
      </c>
      <c r="X237" s="34">
        <f t="shared" si="83"/>
        <v>709.72015939585935</v>
      </c>
      <c r="Y237" s="34">
        <f t="shared" si="84"/>
        <v>544.07346533693942</v>
      </c>
      <c r="Z237" s="34">
        <f t="shared" si="85"/>
        <v>1253.7936247327989</v>
      </c>
      <c r="AA237" s="34">
        <f t="shared" si="86"/>
        <v>227784.12794888057</v>
      </c>
      <c r="AB237" s="33">
        <f t="shared" si="80"/>
        <v>2.6879244018801605</v>
      </c>
      <c r="AC237" s="11">
        <f t="shared" si="81"/>
        <v>45717</v>
      </c>
    </row>
    <row r="238" spans="1:29">
      <c r="A238" s="17">
        <f t="shared" si="82"/>
        <v>213</v>
      </c>
      <c r="B238" s="19">
        <f t="shared" si="67"/>
        <v>45748</v>
      </c>
      <c r="C238" s="20">
        <f>IF(A238&gt;$C$3,"_",IFERROR(VLOOKUP(B238,BAZA_LIBOR_WIBOR_KURS!$C$2:$F$145,2,FALSE),C237))</f>
        <v>-7.3200000000000001E-3</v>
      </c>
      <c r="D238" s="20">
        <f t="shared" si="68"/>
        <v>0.02</v>
      </c>
      <c r="E238" s="27">
        <f t="shared" si="69"/>
        <v>89.545634181882861</v>
      </c>
      <c r="F238" s="27">
        <f t="shared" si="70"/>
        <v>273.71056189508266</v>
      </c>
      <c r="G238" s="30">
        <f>IF(A238&gt;$C$3,"_",$C$8-SUM($F$26:F238))</f>
        <v>84469.791818435711</v>
      </c>
      <c r="H238" s="21">
        <f>IF(A238&gt;$C$3,"_",IFERROR(VLOOKUP(B238,BAZA_LIBOR_WIBOR_KURS!$C$2:$F$145,4,FALSE),H237))</f>
        <v>3.9140000000000001</v>
      </c>
      <c r="I238" s="20">
        <f>IF(A238&gt;$C$3,"_",IFERROR(VLOOKUP(B238,BAZA_LIBOR_WIBOR_KURS!$C$2:$F$145,3,FALSE),I237))</f>
        <v>1.7299999999999999E-2</v>
      </c>
      <c r="J238" s="20">
        <f t="shared" si="71"/>
        <v>0.02</v>
      </c>
      <c r="K238" s="28">
        <f t="shared" si="66"/>
        <v>0</v>
      </c>
      <c r="L238" s="21">
        <f t="shared" si="72"/>
        <v>1427.52</v>
      </c>
      <c r="M238" s="21">
        <f t="shared" si="73"/>
        <v>-1427.52</v>
      </c>
      <c r="N238" s="31">
        <f>IF(A238&gt;$C$3,"_",$C$2-SUM($M$26:M238))</f>
        <v>460682.62507922587</v>
      </c>
      <c r="P238" s="34">
        <f t="shared" si="74"/>
        <v>350.48161218788954</v>
      </c>
      <c r="Q238" s="34">
        <f t="shared" si="75"/>
        <v>1071.3031392573537</v>
      </c>
      <c r="R238" s="34">
        <f t="shared" si="76"/>
        <v>1421.7847514452433</v>
      </c>
      <c r="T238" s="34">
        <f t="shared" si="77"/>
        <v>256.972534640866</v>
      </c>
      <c r="U238" s="34">
        <f t="shared" si="78"/>
        <v>785.47767840127301</v>
      </c>
      <c r="V238" s="34">
        <f t="shared" si="79"/>
        <v>1042.450213042139</v>
      </c>
      <c r="X238" s="34">
        <f t="shared" si="83"/>
        <v>708.02899770777037</v>
      </c>
      <c r="Y238" s="34">
        <f t="shared" si="84"/>
        <v>545.7646270250284</v>
      </c>
      <c r="Z238" s="34">
        <f t="shared" si="85"/>
        <v>1253.7936247327989</v>
      </c>
      <c r="AA238" s="34">
        <f t="shared" si="86"/>
        <v>227238.36332185555</v>
      </c>
      <c r="AB238" s="33">
        <f t="shared" si="80"/>
        <v>2.6901731190517779</v>
      </c>
      <c r="AC238" s="11">
        <f t="shared" si="81"/>
        <v>45748</v>
      </c>
    </row>
    <row r="239" spans="1:29">
      <c r="A239" s="17">
        <f t="shared" si="82"/>
        <v>214</v>
      </c>
      <c r="B239" s="19">
        <f t="shared" si="67"/>
        <v>45778</v>
      </c>
      <c r="C239" s="20">
        <f>IF(A239&gt;$C$3,"_",IFERROR(VLOOKUP(B239,BAZA_LIBOR_WIBOR_KURS!$C$2:$F$145,2,FALSE),C238))</f>
        <v>-7.3200000000000001E-3</v>
      </c>
      <c r="D239" s="20">
        <f t="shared" si="68"/>
        <v>0.02</v>
      </c>
      <c r="E239" s="27">
        <f t="shared" si="69"/>
        <v>89.256413354813731</v>
      </c>
      <c r="F239" s="27">
        <f t="shared" si="70"/>
        <v>273.99978272215179</v>
      </c>
      <c r="G239" s="30">
        <f>IF(A239&gt;$C$3,"_",$C$8-SUM($F$26:F239))</f>
        <v>84195.792035713559</v>
      </c>
      <c r="H239" s="21">
        <f>IF(A239&gt;$C$3,"_",IFERROR(VLOOKUP(B239,BAZA_LIBOR_WIBOR_KURS!$C$2:$F$145,4,FALSE),H238))</f>
        <v>3.9140000000000001</v>
      </c>
      <c r="I239" s="20">
        <f>IF(A239&gt;$C$3,"_",IFERROR(VLOOKUP(B239,BAZA_LIBOR_WIBOR_KURS!$C$2:$F$145,3,FALSE),I238))</f>
        <v>1.7299999999999999E-2</v>
      </c>
      <c r="J239" s="20">
        <f t="shared" si="71"/>
        <v>0.02</v>
      </c>
      <c r="K239" s="28">
        <f t="shared" si="66"/>
        <v>0</v>
      </c>
      <c r="L239" s="21">
        <f t="shared" si="72"/>
        <v>1431.96</v>
      </c>
      <c r="M239" s="21">
        <f t="shared" si="73"/>
        <v>-1431.96</v>
      </c>
      <c r="N239" s="31">
        <f>IF(A239&gt;$C$3,"_",$C$2-SUM($M$26:M239))</f>
        <v>462114.58507922583</v>
      </c>
      <c r="P239" s="34">
        <f t="shared" si="74"/>
        <v>349.34960187074097</v>
      </c>
      <c r="Q239" s="34">
        <f t="shared" si="75"/>
        <v>1072.4351495745022</v>
      </c>
      <c r="R239" s="34">
        <f t="shared" si="76"/>
        <v>1421.7847514452433</v>
      </c>
      <c r="T239" s="34">
        <f t="shared" si="77"/>
        <v>256.14254656068869</v>
      </c>
      <c r="U239" s="34">
        <f t="shared" si="78"/>
        <v>786.30766648145038</v>
      </c>
      <c r="V239" s="34">
        <f t="shared" si="79"/>
        <v>1042.450213042139</v>
      </c>
      <c r="X239" s="34">
        <f t="shared" si="83"/>
        <v>706.33257932543427</v>
      </c>
      <c r="Y239" s="34">
        <f t="shared" si="84"/>
        <v>547.46104540736462</v>
      </c>
      <c r="Z239" s="34">
        <f t="shared" si="85"/>
        <v>1253.7936247327989</v>
      </c>
      <c r="AA239" s="34">
        <f t="shared" si="86"/>
        <v>226690.90227644818</v>
      </c>
      <c r="AB239" s="33">
        <f t="shared" si="80"/>
        <v>2.6924255570906928</v>
      </c>
      <c r="AC239" s="11">
        <f t="shared" si="81"/>
        <v>45778</v>
      </c>
    </row>
    <row r="240" spans="1:29">
      <c r="A240" s="17">
        <f t="shared" si="82"/>
        <v>215</v>
      </c>
      <c r="B240" s="19">
        <f t="shared" si="67"/>
        <v>45809</v>
      </c>
      <c r="C240" s="20">
        <f>IF(A240&gt;$C$3,"_",IFERROR(VLOOKUP(B240,BAZA_LIBOR_WIBOR_KURS!$C$2:$F$145,2,FALSE),C239))</f>
        <v>-7.3200000000000001E-3</v>
      </c>
      <c r="D240" s="20">
        <f t="shared" si="68"/>
        <v>0.02</v>
      </c>
      <c r="E240" s="27">
        <f t="shared" si="69"/>
        <v>88.966886917737327</v>
      </c>
      <c r="F240" s="27">
        <f t="shared" si="70"/>
        <v>274.28930915922808</v>
      </c>
      <c r="G240" s="30">
        <f>IF(A240&gt;$C$3,"_",$C$8-SUM($F$26:F240))</f>
        <v>83921.502726554318</v>
      </c>
      <c r="H240" s="21">
        <f>IF(A240&gt;$C$3,"_",IFERROR(VLOOKUP(B240,BAZA_LIBOR_WIBOR_KURS!$C$2:$F$145,4,FALSE),H239))</f>
        <v>3.9140000000000001</v>
      </c>
      <c r="I240" s="20">
        <f>IF(A240&gt;$C$3,"_",IFERROR(VLOOKUP(B240,BAZA_LIBOR_WIBOR_KURS!$C$2:$F$145,3,FALSE),I239))</f>
        <v>1.7299999999999999E-2</v>
      </c>
      <c r="J240" s="20">
        <f t="shared" si="71"/>
        <v>0.02</v>
      </c>
      <c r="K240" s="28">
        <f t="shared" si="66"/>
        <v>0</v>
      </c>
      <c r="L240" s="21">
        <f t="shared" si="72"/>
        <v>1436.41</v>
      </c>
      <c r="M240" s="21">
        <f t="shared" si="73"/>
        <v>-1436.41</v>
      </c>
      <c r="N240" s="31">
        <f>IF(A240&gt;$C$3,"_",$C$2-SUM($M$26:M240))</f>
        <v>463550.99507922586</v>
      </c>
      <c r="P240" s="34">
        <f t="shared" si="74"/>
        <v>348.21639539602393</v>
      </c>
      <c r="Q240" s="34">
        <f t="shared" si="75"/>
        <v>1073.5683560492187</v>
      </c>
      <c r="R240" s="34">
        <f t="shared" si="76"/>
        <v>1421.7847514452426</v>
      </c>
      <c r="T240" s="34">
        <f t="shared" si="77"/>
        <v>255.31168145977327</v>
      </c>
      <c r="U240" s="34">
        <f t="shared" si="78"/>
        <v>787.13853158236543</v>
      </c>
      <c r="V240" s="34">
        <f t="shared" si="79"/>
        <v>1042.4502130421388</v>
      </c>
      <c r="X240" s="34">
        <f t="shared" si="83"/>
        <v>704.63088790929305</v>
      </c>
      <c r="Y240" s="34">
        <f t="shared" si="84"/>
        <v>549.16273682350561</v>
      </c>
      <c r="Z240" s="34">
        <f t="shared" si="85"/>
        <v>1253.7936247327987</v>
      </c>
      <c r="AA240" s="34">
        <f t="shared" si="86"/>
        <v>226141.73953962469</v>
      </c>
      <c r="AB240" s="33">
        <f t="shared" si="80"/>
        <v>2.6946817227102544</v>
      </c>
      <c r="AC240" s="11">
        <f t="shared" si="81"/>
        <v>45809</v>
      </c>
    </row>
    <row r="241" spans="1:29">
      <c r="A241" s="17">
        <f t="shared" si="82"/>
        <v>216</v>
      </c>
      <c r="B241" s="19">
        <f t="shared" si="67"/>
        <v>45839</v>
      </c>
      <c r="C241" s="20">
        <f>IF(A241&gt;$C$3,"_",IFERROR(VLOOKUP(B241,BAZA_LIBOR_WIBOR_KURS!$C$2:$F$145,2,FALSE),C240))</f>
        <v>-7.3200000000000001E-3</v>
      </c>
      <c r="D241" s="20">
        <f t="shared" si="68"/>
        <v>0.02</v>
      </c>
      <c r="E241" s="27">
        <f t="shared" si="69"/>
        <v>88.677054547725731</v>
      </c>
      <c r="F241" s="27">
        <f t="shared" si="70"/>
        <v>274.57914152923962</v>
      </c>
      <c r="G241" s="30">
        <f>IF(A241&gt;$C$3,"_",$C$8-SUM($F$26:F241))</f>
        <v>83646.923585025084</v>
      </c>
      <c r="H241" s="21">
        <f>IF(A241&gt;$C$3,"_",IFERROR(VLOOKUP(B241,BAZA_LIBOR_WIBOR_KURS!$C$2:$F$145,4,FALSE),H240))</f>
        <v>3.9140000000000001</v>
      </c>
      <c r="I241" s="20">
        <f>IF(A241&gt;$C$3,"_",IFERROR(VLOOKUP(B241,BAZA_LIBOR_WIBOR_KURS!$C$2:$F$145,3,FALSE),I240))</f>
        <v>1.7299999999999999E-2</v>
      </c>
      <c r="J241" s="20">
        <f t="shared" si="71"/>
        <v>0.02</v>
      </c>
      <c r="K241" s="28">
        <f t="shared" si="66"/>
        <v>0</v>
      </c>
      <c r="L241" s="21">
        <f t="shared" si="72"/>
        <v>1440.87</v>
      </c>
      <c r="M241" s="21">
        <f t="shared" si="73"/>
        <v>-1440.87</v>
      </c>
      <c r="N241" s="31">
        <f>IF(A241&gt;$C$3,"_",$C$2-SUM($M$26:M241))</f>
        <v>464991.86507922586</v>
      </c>
      <c r="P241" s="34">
        <f t="shared" si="74"/>
        <v>347.08199149979851</v>
      </c>
      <c r="Q241" s="34">
        <f t="shared" si="75"/>
        <v>1074.7027599454439</v>
      </c>
      <c r="R241" s="34">
        <f t="shared" si="76"/>
        <v>1421.7847514452424</v>
      </c>
      <c r="T241" s="34">
        <f t="shared" si="77"/>
        <v>254.47993841140121</v>
      </c>
      <c r="U241" s="34">
        <f t="shared" si="78"/>
        <v>787.97027463073732</v>
      </c>
      <c r="V241" s="34">
        <f t="shared" si="79"/>
        <v>1042.4502130421386</v>
      </c>
      <c r="X241" s="34">
        <f t="shared" si="83"/>
        <v>702.92390706900005</v>
      </c>
      <c r="Y241" s="34">
        <f t="shared" si="84"/>
        <v>550.86971766379884</v>
      </c>
      <c r="Z241" s="34">
        <f t="shared" si="85"/>
        <v>1253.7936247327989</v>
      </c>
      <c r="AA241" s="34">
        <f t="shared" si="86"/>
        <v>225590.86982196089</v>
      </c>
      <c r="AB241" s="33">
        <f t="shared" si="80"/>
        <v>2.6969416226366438</v>
      </c>
      <c r="AC241" s="11">
        <f t="shared" si="81"/>
        <v>45839</v>
      </c>
    </row>
    <row r="242" spans="1:29">
      <c r="A242" s="17">
        <f t="shared" si="82"/>
        <v>217</v>
      </c>
      <c r="B242" s="19">
        <f t="shared" si="67"/>
        <v>45870</v>
      </c>
      <c r="C242" s="20">
        <f>IF(A242&gt;$C$3,"_",IFERROR(VLOOKUP(B242,BAZA_LIBOR_WIBOR_KURS!$C$2:$F$145,2,FALSE),C241))</f>
        <v>-7.3200000000000001E-3</v>
      </c>
      <c r="D242" s="20">
        <f t="shared" si="68"/>
        <v>0.02</v>
      </c>
      <c r="E242" s="27">
        <f t="shared" si="69"/>
        <v>88.386915921509839</v>
      </c>
      <c r="F242" s="27">
        <f t="shared" si="70"/>
        <v>274.86928015545561</v>
      </c>
      <c r="G242" s="30">
        <f>IF(A242&gt;$C$3,"_",$C$8-SUM($F$26:F242))</f>
        <v>83372.054304869627</v>
      </c>
      <c r="H242" s="21">
        <f>IF(A242&gt;$C$3,"_",IFERROR(VLOOKUP(B242,BAZA_LIBOR_WIBOR_KURS!$C$2:$F$145,4,FALSE),H241))</f>
        <v>3.9140000000000001</v>
      </c>
      <c r="I242" s="20">
        <f>IF(A242&gt;$C$3,"_",IFERROR(VLOOKUP(B242,BAZA_LIBOR_WIBOR_KURS!$C$2:$F$145,3,FALSE),I241))</f>
        <v>1.7299999999999999E-2</v>
      </c>
      <c r="J242" s="20">
        <f t="shared" si="71"/>
        <v>0.02</v>
      </c>
      <c r="K242" s="28">
        <f t="shared" si="66"/>
        <v>0</v>
      </c>
      <c r="L242" s="21">
        <f t="shared" si="72"/>
        <v>1445.35</v>
      </c>
      <c r="M242" s="21">
        <f t="shared" si="73"/>
        <v>-1445.35</v>
      </c>
      <c r="N242" s="31">
        <f>IF(A242&gt;$C$3,"_",$C$2-SUM($M$26:M242))</f>
        <v>466437.21507922583</v>
      </c>
      <c r="P242" s="34">
        <f t="shared" si="74"/>
        <v>345.94638891678954</v>
      </c>
      <c r="Q242" s="34">
        <f t="shared" si="75"/>
        <v>1075.8383625284532</v>
      </c>
      <c r="R242" s="34">
        <f t="shared" si="76"/>
        <v>1421.7847514452428</v>
      </c>
      <c r="T242" s="34">
        <f t="shared" si="77"/>
        <v>253.64731648787475</v>
      </c>
      <c r="U242" s="34">
        <f t="shared" si="78"/>
        <v>788.80289655426407</v>
      </c>
      <c r="V242" s="34">
        <f t="shared" si="79"/>
        <v>1042.4502130421388</v>
      </c>
      <c r="X242" s="34">
        <f t="shared" si="83"/>
        <v>701.21162036326177</v>
      </c>
      <c r="Y242" s="34">
        <f t="shared" si="84"/>
        <v>552.58200436953723</v>
      </c>
      <c r="Z242" s="34">
        <f t="shared" si="85"/>
        <v>1253.7936247327989</v>
      </c>
      <c r="AA242" s="34">
        <f t="shared" si="86"/>
        <v>225038.28781759136</v>
      </c>
      <c r="AB242" s="33">
        <f t="shared" si="80"/>
        <v>2.6992052636089028</v>
      </c>
      <c r="AC242" s="11">
        <f t="shared" si="81"/>
        <v>45870</v>
      </c>
    </row>
    <row r="243" spans="1:29">
      <c r="A243" s="17">
        <f t="shared" si="82"/>
        <v>218</v>
      </c>
      <c r="B243" s="19">
        <f t="shared" si="67"/>
        <v>45901</v>
      </c>
      <c r="C243" s="20">
        <f>IF(A243&gt;$C$3,"_",IFERROR(VLOOKUP(B243,BAZA_LIBOR_WIBOR_KURS!$C$2:$F$145,2,FALSE),C242))</f>
        <v>-7.3200000000000001E-3</v>
      </c>
      <c r="D243" s="20">
        <f t="shared" si="68"/>
        <v>0.02</v>
      </c>
      <c r="E243" s="27">
        <f t="shared" si="69"/>
        <v>88.096470715478915</v>
      </c>
      <c r="F243" s="27">
        <f t="shared" si="70"/>
        <v>275.15972536148649</v>
      </c>
      <c r="G243" s="30">
        <f>IF(A243&gt;$C$3,"_",$C$8-SUM($F$26:F243))</f>
        <v>83096.894579508138</v>
      </c>
      <c r="H243" s="21">
        <f>IF(A243&gt;$C$3,"_",IFERROR(VLOOKUP(B243,BAZA_LIBOR_WIBOR_KURS!$C$2:$F$145,4,FALSE),H242))</f>
        <v>3.9140000000000001</v>
      </c>
      <c r="I243" s="20">
        <f>IF(A243&gt;$C$3,"_",IFERROR(VLOOKUP(B243,BAZA_LIBOR_WIBOR_KURS!$C$2:$F$145,3,FALSE),I242))</f>
        <v>1.7299999999999999E-2</v>
      </c>
      <c r="J243" s="20">
        <f t="shared" si="71"/>
        <v>0.02</v>
      </c>
      <c r="K243" s="28">
        <f t="shared" si="66"/>
        <v>0</v>
      </c>
      <c r="L243" s="21">
        <f t="shared" si="72"/>
        <v>1449.84</v>
      </c>
      <c r="M243" s="21">
        <f t="shared" si="73"/>
        <v>-1449.84</v>
      </c>
      <c r="N243" s="31">
        <f>IF(A243&gt;$C$3,"_",$C$2-SUM($M$26:M243))</f>
        <v>467887.0550792258</v>
      </c>
      <c r="P243" s="34">
        <f t="shared" si="74"/>
        <v>344.80958638038447</v>
      </c>
      <c r="Q243" s="34">
        <f t="shared" si="75"/>
        <v>1076.9751650648582</v>
      </c>
      <c r="R243" s="34">
        <f t="shared" si="76"/>
        <v>1421.7847514452426</v>
      </c>
      <c r="T243" s="34">
        <f t="shared" si="77"/>
        <v>252.81381476051575</v>
      </c>
      <c r="U243" s="34">
        <f t="shared" si="78"/>
        <v>789.63639828162286</v>
      </c>
      <c r="V243" s="34">
        <f t="shared" si="79"/>
        <v>1042.4502130421386</v>
      </c>
      <c r="X243" s="34">
        <f t="shared" si="83"/>
        <v>699.49401129967976</v>
      </c>
      <c r="Y243" s="34">
        <f t="shared" si="84"/>
        <v>554.29961343311913</v>
      </c>
      <c r="Z243" s="34">
        <f t="shared" si="85"/>
        <v>1253.7936247327989</v>
      </c>
      <c r="AA243" s="34">
        <f t="shared" si="86"/>
        <v>224483.98820415823</v>
      </c>
      <c r="AB243" s="33">
        <f t="shared" si="80"/>
        <v>2.7014726523789547</v>
      </c>
      <c r="AC243" s="11">
        <f t="shared" si="81"/>
        <v>45901</v>
      </c>
    </row>
    <row r="244" spans="1:29">
      <c r="A244" s="17">
        <f t="shared" si="82"/>
        <v>219</v>
      </c>
      <c r="B244" s="19">
        <f t="shared" si="67"/>
        <v>45931</v>
      </c>
      <c r="C244" s="20">
        <f>IF(A244&gt;$C$3,"_",IFERROR(VLOOKUP(B244,BAZA_LIBOR_WIBOR_KURS!$C$2:$F$145,2,FALSE),C243))</f>
        <v>-7.3200000000000001E-3</v>
      </c>
      <c r="D244" s="20">
        <f t="shared" si="68"/>
        <v>0.02</v>
      </c>
      <c r="E244" s="27">
        <f t="shared" si="69"/>
        <v>87.805718605680269</v>
      </c>
      <c r="F244" s="27">
        <f t="shared" si="70"/>
        <v>275.45047747128507</v>
      </c>
      <c r="G244" s="30">
        <f>IF(A244&gt;$C$3,"_",$C$8-SUM($F$26:F244))</f>
        <v>82821.444102036854</v>
      </c>
      <c r="H244" s="21">
        <f>IF(A244&gt;$C$3,"_",IFERROR(VLOOKUP(B244,BAZA_LIBOR_WIBOR_KURS!$C$2:$F$145,4,FALSE),H243))</f>
        <v>3.9140000000000001</v>
      </c>
      <c r="I244" s="20">
        <f>IF(A244&gt;$C$3,"_",IFERROR(VLOOKUP(B244,BAZA_LIBOR_WIBOR_KURS!$C$2:$F$145,3,FALSE),I243))</f>
        <v>1.7299999999999999E-2</v>
      </c>
      <c r="J244" s="20">
        <f t="shared" si="71"/>
        <v>0.02</v>
      </c>
      <c r="K244" s="28">
        <f t="shared" si="66"/>
        <v>0</v>
      </c>
      <c r="L244" s="21">
        <f t="shared" si="72"/>
        <v>1454.35</v>
      </c>
      <c r="M244" s="21">
        <f t="shared" si="73"/>
        <v>-1454.35</v>
      </c>
      <c r="N244" s="31">
        <f>IF(A244&gt;$C$3,"_",$C$2-SUM($M$26:M244))</f>
        <v>469341.40507922583</v>
      </c>
      <c r="P244" s="34">
        <f t="shared" si="74"/>
        <v>343.67158262263257</v>
      </c>
      <c r="Q244" s="34">
        <f t="shared" si="75"/>
        <v>1078.1131688226099</v>
      </c>
      <c r="R244" s="34">
        <f t="shared" si="76"/>
        <v>1421.7847514452424</v>
      </c>
      <c r="T244" s="34">
        <f t="shared" si="77"/>
        <v>251.97943229966484</v>
      </c>
      <c r="U244" s="34">
        <f t="shared" si="78"/>
        <v>790.47078074247361</v>
      </c>
      <c r="V244" s="34">
        <f t="shared" si="79"/>
        <v>1042.4502130421383</v>
      </c>
      <c r="X244" s="34">
        <f t="shared" si="83"/>
        <v>697.77106333459187</v>
      </c>
      <c r="Y244" s="34">
        <f t="shared" si="84"/>
        <v>556.02256139820702</v>
      </c>
      <c r="Z244" s="34">
        <f t="shared" si="85"/>
        <v>1253.7936247327989</v>
      </c>
      <c r="AA244" s="34">
        <f t="shared" si="86"/>
        <v>223927.96564276001</v>
      </c>
      <c r="AB244" s="33">
        <f t="shared" si="80"/>
        <v>2.7037437957116337</v>
      </c>
      <c r="AC244" s="11">
        <f t="shared" si="81"/>
        <v>45931</v>
      </c>
    </row>
    <row r="245" spans="1:29">
      <c r="A245" s="17">
        <f t="shared" si="82"/>
        <v>220</v>
      </c>
      <c r="B245" s="19">
        <f t="shared" si="67"/>
        <v>45962</v>
      </c>
      <c r="C245" s="20">
        <f>IF(A245&gt;$C$3,"_",IFERROR(VLOOKUP(B245,BAZA_LIBOR_WIBOR_KURS!$C$2:$F$145,2,FALSE),C244))</f>
        <v>-7.3200000000000001E-3</v>
      </c>
      <c r="D245" s="20">
        <f t="shared" si="68"/>
        <v>0.02</v>
      </c>
      <c r="E245" s="27">
        <f t="shared" si="69"/>
        <v>87.514659267818942</v>
      </c>
      <c r="F245" s="27">
        <f t="shared" si="70"/>
        <v>275.7415368091464</v>
      </c>
      <c r="G245" s="30">
        <f>IF(A245&gt;$C$3,"_",$C$8-SUM($F$26:F245))</f>
        <v>82545.702565227708</v>
      </c>
      <c r="H245" s="21">
        <f>IF(A245&gt;$C$3,"_",IFERROR(VLOOKUP(B245,BAZA_LIBOR_WIBOR_KURS!$C$2:$F$145,4,FALSE),H244))</f>
        <v>3.9140000000000001</v>
      </c>
      <c r="I245" s="20">
        <f>IF(A245&gt;$C$3,"_",IFERROR(VLOOKUP(B245,BAZA_LIBOR_WIBOR_KURS!$C$2:$F$145,3,FALSE),I244))</f>
        <v>1.7299999999999999E-2</v>
      </c>
      <c r="J245" s="20">
        <f t="shared" si="71"/>
        <v>0.02</v>
      </c>
      <c r="K245" s="28">
        <f t="shared" si="66"/>
        <v>0</v>
      </c>
      <c r="L245" s="21">
        <f t="shared" si="72"/>
        <v>1458.87</v>
      </c>
      <c r="M245" s="21">
        <f t="shared" si="73"/>
        <v>-1458.87</v>
      </c>
      <c r="N245" s="31">
        <f>IF(A245&gt;$C$3,"_",$C$2-SUM($M$26:M245))</f>
        <v>470800.27507922583</v>
      </c>
      <c r="P245" s="34">
        <f t="shared" si="74"/>
        <v>342.53237637424337</v>
      </c>
      <c r="Q245" s="34">
        <f t="shared" si="75"/>
        <v>1079.2523750709991</v>
      </c>
      <c r="R245" s="34">
        <f t="shared" si="76"/>
        <v>1421.7847514452424</v>
      </c>
      <c r="T245" s="34">
        <f t="shared" si="77"/>
        <v>251.14416817468026</v>
      </c>
      <c r="U245" s="34">
        <f t="shared" si="78"/>
        <v>791.30604486745824</v>
      </c>
      <c r="V245" s="34">
        <f t="shared" si="79"/>
        <v>1042.4502130421386</v>
      </c>
      <c r="X245" s="34">
        <f t="shared" si="83"/>
        <v>696.04275987291237</v>
      </c>
      <c r="Y245" s="34">
        <f t="shared" si="84"/>
        <v>557.75086485988652</v>
      </c>
      <c r="Z245" s="34">
        <f t="shared" si="85"/>
        <v>1253.7936247327989</v>
      </c>
      <c r="AA245" s="34">
        <f t="shared" si="86"/>
        <v>223370.21477790014</v>
      </c>
      <c r="AB245" s="33">
        <f t="shared" si="80"/>
        <v>2.7060187003847078</v>
      </c>
      <c r="AC245" s="11">
        <f t="shared" si="81"/>
        <v>45962</v>
      </c>
    </row>
    <row r="246" spans="1:29">
      <c r="A246" s="17">
        <f t="shared" si="82"/>
        <v>221</v>
      </c>
      <c r="B246" s="19">
        <f t="shared" si="67"/>
        <v>45992</v>
      </c>
      <c r="C246" s="20">
        <f>IF(A246&gt;$C$3,"_",IFERROR(VLOOKUP(B246,BAZA_LIBOR_WIBOR_KURS!$C$2:$F$145,2,FALSE),C245))</f>
        <v>-7.3200000000000001E-3</v>
      </c>
      <c r="D246" s="20">
        <f t="shared" si="68"/>
        <v>0.02</v>
      </c>
      <c r="E246" s="27">
        <f t="shared" si="69"/>
        <v>87.22329237725728</v>
      </c>
      <c r="F246" s="27">
        <f t="shared" si="70"/>
        <v>276.03290369970807</v>
      </c>
      <c r="G246" s="30">
        <f>IF(A246&gt;$C$3,"_",$C$8-SUM($F$26:F246))</f>
        <v>82269.669661527994</v>
      </c>
      <c r="H246" s="21">
        <f>IF(A246&gt;$C$3,"_",IFERROR(VLOOKUP(B246,BAZA_LIBOR_WIBOR_KURS!$C$2:$F$145,4,FALSE),H245))</f>
        <v>3.9140000000000001</v>
      </c>
      <c r="I246" s="20">
        <f>IF(A246&gt;$C$3,"_",IFERROR(VLOOKUP(B246,BAZA_LIBOR_WIBOR_KURS!$C$2:$F$145,3,FALSE),I245))</f>
        <v>1.7299999999999999E-2</v>
      </c>
      <c r="J246" s="20">
        <f t="shared" si="71"/>
        <v>0.02</v>
      </c>
      <c r="K246" s="28">
        <f t="shared" si="66"/>
        <v>0</v>
      </c>
      <c r="L246" s="21">
        <f t="shared" si="72"/>
        <v>1463.4</v>
      </c>
      <c r="M246" s="21">
        <f t="shared" si="73"/>
        <v>-1463.4</v>
      </c>
      <c r="N246" s="31">
        <f>IF(A246&gt;$C$3,"_",$C$2-SUM($M$26:M246))</f>
        <v>472263.6750792258</v>
      </c>
      <c r="P246" s="34">
        <f t="shared" si="74"/>
        <v>341.39196636458502</v>
      </c>
      <c r="Q246" s="34">
        <f t="shared" si="75"/>
        <v>1080.3927850806574</v>
      </c>
      <c r="R246" s="34">
        <f t="shared" si="76"/>
        <v>1421.7847514452424</v>
      </c>
      <c r="T246" s="34">
        <f t="shared" si="77"/>
        <v>250.30802145393699</v>
      </c>
      <c r="U246" s="34">
        <f t="shared" si="78"/>
        <v>792.14219158820151</v>
      </c>
      <c r="V246" s="34">
        <f t="shared" si="79"/>
        <v>1042.4502130421386</v>
      </c>
      <c r="X246" s="34">
        <f t="shared" si="83"/>
        <v>694.30908426797293</v>
      </c>
      <c r="Y246" s="34">
        <f t="shared" si="84"/>
        <v>559.48454046482595</v>
      </c>
      <c r="Z246" s="34">
        <f t="shared" si="85"/>
        <v>1253.7936247327989</v>
      </c>
      <c r="AA246" s="34">
        <f t="shared" si="86"/>
        <v>222810.73023743532</v>
      </c>
      <c r="AB246" s="33">
        <f t="shared" si="80"/>
        <v>2.7082973731889064</v>
      </c>
      <c r="AC246" s="11">
        <f t="shared" si="81"/>
        <v>45992</v>
      </c>
    </row>
    <row r="247" spans="1:29">
      <c r="A247" s="17">
        <f t="shared" si="82"/>
        <v>222</v>
      </c>
      <c r="B247" s="19">
        <f t="shared" si="67"/>
        <v>46023</v>
      </c>
      <c r="C247" s="20">
        <f>IF(A247&gt;$C$3,"_",IFERROR(VLOOKUP(B247,BAZA_LIBOR_WIBOR_KURS!$C$2:$F$145,2,FALSE),C246))</f>
        <v>-7.3200000000000001E-3</v>
      </c>
      <c r="D247" s="20">
        <f t="shared" si="68"/>
        <v>0.02</v>
      </c>
      <c r="E247" s="27">
        <f t="shared" si="69"/>
        <v>86.93161760901458</v>
      </c>
      <c r="F247" s="27">
        <f t="shared" si="70"/>
        <v>276.32457846795074</v>
      </c>
      <c r="G247" s="30">
        <f>IF(A247&gt;$C$3,"_",$C$8-SUM($F$26:F247))</f>
        <v>81993.345083060049</v>
      </c>
      <c r="H247" s="21">
        <f>IF(A247&gt;$C$3,"_",IFERROR(VLOOKUP(B247,BAZA_LIBOR_WIBOR_KURS!$C$2:$F$145,4,FALSE),H246))</f>
        <v>3.9140000000000001</v>
      </c>
      <c r="I247" s="20">
        <f>IF(A247&gt;$C$3,"_",IFERROR(VLOOKUP(B247,BAZA_LIBOR_WIBOR_KURS!$C$2:$F$145,3,FALSE),I246))</f>
        <v>1.7299999999999999E-2</v>
      </c>
      <c r="J247" s="20">
        <f t="shared" si="71"/>
        <v>0.02</v>
      </c>
      <c r="K247" s="28">
        <f t="shared" si="66"/>
        <v>0</v>
      </c>
      <c r="L247" s="21">
        <f t="shared" si="72"/>
        <v>1467.95</v>
      </c>
      <c r="M247" s="21">
        <f t="shared" si="73"/>
        <v>-1467.95</v>
      </c>
      <c r="N247" s="31">
        <f>IF(A247&gt;$C$3,"_",$C$2-SUM($M$26:M247))</f>
        <v>473731.62507922587</v>
      </c>
      <c r="P247" s="34">
        <f t="shared" si="74"/>
        <v>340.25035132168307</v>
      </c>
      <c r="Q247" s="34">
        <f t="shared" si="75"/>
        <v>1081.5344001235592</v>
      </c>
      <c r="R247" s="34">
        <f t="shared" si="76"/>
        <v>1421.7847514452424</v>
      </c>
      <c r="T247" s="34">
        <f t="shared" si="77"/>
        <v>249.47099120482545</v>
      </c>
      <c r="U247" s="34">
        <f t="shared" si="78"/>
        <v>792.97922183731305</v>
      </c>
      <c r="V247" s="34">
        <f t="shared" si="79"/>
        <v>1042.4502130421386</v>
      </c>
      <c r="X247" s="34">
        <f t="shared" si="83"/>
        <v>692.57001982136137</v>
      </c>
      <c r="Y247" s="34">
        <f t="shared" si="84"/>
        <v>561.22360491143752</v>
      </c>
      <c r="Z247" s="34">
        <f t="shared" si="85"/>
        <v>1253.7936247327989</v>
      </c>
      <c r="AA247" s="34">
        <f t="shared" si="86"/>
        <v>222249.50663252387</v>
      </c>
      <c r="AB247" s="33">
        <f t="shared" si="80"/>
        <v>2.7105798209279421</v>
      </c>
      <c r="AC247" s="11">
        <f t="shared" si="81"/>
        <v>46023</v>
      </c>
    </row>
    <row r="248" spans="1:29">
      <c r="A248" s="17">
        <f t="shared" si="82"/>
        <v>223</v>
      </c>
      <c r="B248" s="19">
        <f t="shared" si="67"/>
        <v>46054</v>
      </c>
      <c r="C248" s="20">
        <f>IF(A248&gt;$C$3,"_",IFERROR(VLOOKUP(B248,BAZA_LIBOR_WIBOR_KURS!$C$2:$F$145,2,FALSE),C247))</f>
        <v>-7.3200000000000001E-3</v>
      </c>
      <c r="D248" s="20">
        <f t="shared" si="68"/>
        <v>0.02</v>
      </c>
      <c r="E248" s="27">
        <f t="shared" si="69"/>
        <v>86.63963463776679</v>
      </c>
      <c r="F248" s="27">
        <f t="shared" si="70"/>
        <v>276.61656143919856</v>
      </c>
      <c r="G248" s="30">
        <f>IF(A248&gt;$C$3,"_",$C$8-SUM($F$26:F248))</f>
        <v>81716.728521620855</v>
      </c>
      <c r="H248" s="21">
        <f>IF(A248&gt;$C$3,"_",IFERROR(VLOOKUP(B248,BAZA_LIBOR_WIBOR_KURS!$C$2:$F$145,4,FALSE),H247))</f>
        <v>3.9140000000000001</v>
      </c>
      <c r="I248" s="20">
        <f>IF(A248&gt;$C$3,"_",IFERROR(VLOOKUP(B248,BAZA_LIBOR_WIBOR_KURS!$C$2:$F$145,3,FALSE),I247))</f>
        <v>1.7299999999999999E-2</v>
      </c>
      <c r="J248" s="20">
        <f t="shared" si="71"/>
        <v>0.02</v>
      </c>
      <c r="K248" s="28">
        <f t="shared" si="66"/>
        <v>0</v>
      </c>
      <c r="L248" s="21">
        <f t="shared" si="72"/>
        <v>1472.52</v>
      </c>
      <c r="M248" s="21">
        <f t="shared" si="73"/>
        <v>-1472.52</v>
      </c>
      <c r="N248" s="31">
        <f>IF(A248&gt;$C$3,"_",$C$2-SUM($M$26:M248))</f>
        <v>475204.14507922583</v>
      </c>
      <c r="P248" s="34">
        <f t="shared" si="74"/>
        <v>339.10752997221925</v>
      </c>
      <c r="Q248" s="34">
        <f t="shared" si="75"/>
        <v>1082.6772214730231</v>
      </c>
      <c r="R248" s="34">
        <f t="shared" si="76"/>
        <v>1421.7847514452424</v>
      </c>
      <c r="T248" s="34">
        <f t="shared" si="77"/>
        <v>248.63307649375071</v>
      </c>
      <c r="U248" s="34">
        <f t="shared" si="78"/>
        <v>793.81713654838779</v>
      </c>
      <c r="V248" s="34">
        <f t="shared" si="79"/>
        <v>1042.4502130421386</v>
      </c>
      <c r="X248" s="34">
        <f t="shared" si="83"/>
        <v>690.82554978276164</v>
      </c>
      <c r="Y248" s="34">
        <f t="shared" si="84"/>
        <v>562.96807495003725</v>
      </c>
      <c r="Z248" s="34">
        <f t="shared" si="85"/>
        <v>1253.7936247327989</v>
      </c>
      <c r="AA248" s="34">
        <f t="shared" si="86"/>
        <v>221686.53855757383</v>
      </c>
      <c r="AB248" s="33">
        <f t="shared" si="80"/>
        <v>2.7128660504185427</v>
      </c>
      <c r="AC248" s="11">
        <f t="shared" si="81"/>
        <v>46054</v>
      </c>
    </row>
    <row r="249" spans="1:29">
      <c r="A249" s="17">
        <f t="shared" si="82"/>
        <v>224</v>
      </c>
      <c r="B249" s="19">
        <f t="shared" si="67"/>
        <v>46082</v>
      </c>
      <c r="C249" s="20">
        <f>IF(A249&gt;$C$3,"_",IFERROR(VLOOKUP(B249,BAZA_LIBOR_WIBOR_KURS!$C$2:$F$145,2,FALSE),C248))</f>
        <v>-7.3200000000000001E-3</v>
      </c>
      <c r="D249" s="20">
        <f t="shared" si="68"/>
        <v>0.02</v>
      </c>
      <c r="E249" s="27">
        <f t="shared" si="69"/>
        <v>86.347343137846039</v>
      </c>
      <c r="F249" s="27">
        <f t="shared" si="70"/>
        <v>276.90885293911941</v>
      </c>
      <c r="G249" s="30">
        <f>IF(A249&gt;$C$3,"_",$C$8-SUM($F$26:F249))</f>
        <v>81439.819668681725</v>
      </c>
      <c r="H249" s="21">
        <f>IF(A249&gt;$C$3,"_",IFERROR(VLOOKUP(B249,BAZA_LIBOR_WIBOR_KURS!$C$2:$F$145,4,FALSE),H248))</f>
        <v>3.9140000000000001</v>
      </c>
      <c r="I249" s="20">
        <f>IF(A249&gt;$C$3,"_",IFERROR(VLOOKUP(B249,BAZA_LIBOR_WIBOR_KURS!$C$2:$F$145,3,FALSE),I248))</f>
        <v>1.7299999999999999E-2</v>
      </c>
      <c r="J249" s="20">
        <f t="shared" si="71"/>
        <v>0.02</v>
      </c>
      <c r="K249" s="28">
        <f t="shared" si="66"/>
        <v>0</v>
      </c>
      <c r="L249" s="21">
        <f t="shared" si="72"/>
        <v>1477.09</v>
      </c>
      <c r="M249" s="21">
        <f t="shared" si="73"/>
        <v>-1477.09</v>
      </c>
      <c r="N249" s="31">
        <f>IF(A249&gt;$C$3,"_",$C$2-SUM($M$26:M249))</f>
        <v>476681.23507922585</v>
      </c>
      <c r="P249" s="34">
        <f t="shared" si="74"/>
        <v>337.96350104152941</v>
      </c>
      <c r="Q249" s="34">
        <f t="shared" si="75"/>
        <v>1083.8212504037135</v>
      </c>
      <c r="R249" s="34">
        <f t="shared" si="76"/>
        <v>1421.7847514452428</v>
      </c>
      <c r="T249" s="34">
        <f t="shared" si="77"/>
        <v>247.79427638613126</v>
      </c>
      <c r="U249" s="34">
        <f t="shared" si="78"/>
        <v>794.6559366560075</v>
      </c>
      <c r="V249" s="34">
        <f t="shared" si="79"/>
        <v>1042.4502130421388</v>
      </c>
      <c r="X249" s="34">
        <f t="shared" si="83"/>
        <v>689.07565734979198</v>
      </c>
      <c r="Y249" s="34">
        <f t="shared" si="84"/>
        <v>564.71796738300702</v>
      </c>
      <c r="Z249" s="34">
        <f t="shared" si="85"/>
        <v>1253.7936247327989</v>
      </c>
      <c r="AA249" s="34">
        <f t="shared" si="86"/>
        <v>221121.82059019082</v>
      </c>
      <c r="AB249" s="33">
        <f t="shared" si="80"/>
        <v>2.7151560684904714</v>
      </c>
      <c r="AC249" s="11">
        <f t="shared" si="81"/>
        <v>46082</v>
      </c>
    </row>
    <row r="250" spans="1:29">
      <c r="A250" s="17">
        <f t="shared" si="82"/>
        <v>225</v>
      </c>
      <c r="B250" s="19">
        <f t="shared" si="67"/>
        <v>46113</v>
      </c>
      <c r="C250" s="20">
        <f>IF(A250&gt;$C$3,"_",IFERROR(VLOOKUP(B250,BAZA_LIBOR_WIBOR_KURS!$C$2:$F$145,2,FALSE),C249))</f>
        <v>-7.3200000000000001E-3</v>
      </c>
      <c r="D250" s="20">
        <f t="shared" si="68"/>
        <v>0.02</v>
      </c>
      <c r="E250" s="27">
        <f t="shared" si="69"/>
        <v>86.054742783240357</v>
      </c>
      <c r="F250" s="27">
        <f t="shared" si="70"/>
        <v>277.20145329372497</v>
      </c>
      <c r="G250" s="30">
        <f>IF(A250&gt;$C$3,"_",$C$8-SUM($F$26:F250))</f>
        <v>81162.618215388007</v>
      </c>
      <c r="H250" s="21">
        <f>IF(A250&gt;$C$3,"_",IFERROR(VLOOKUP(B250,BAZA_LIBOR_WIBOR_KURS!$C$2:$F$145,4,FALSE),H249))</f>
        <v>3.9140000000000001</v>
      </c>
      <c r="I250" s="20">
        <f>IF(A250&gt;$C$3,"_",IFERROR(VLOOKUP(B250,BAZA_LIBOR_WIBOR_KURS!$C$2:$F$145,3,FALSE),I249))</f>
        <v>1.7299999999999999E-2</v>
      </c>
      <c r="J250" s="20">
        <f t="shared" si="71"/>
        <v>0.02</v>
      </c>
      <c r="K250" s="28">
        <f t="shared" si="66"/>
        <v>0</v>
      </c>
      <c r="L250" s="21">
        <f t="shared" si="72"/>
        <v>1481.68</v>
      </c>
      <c r="M250" s="21">
        <f t="shared" si="73"/>
        <v>-1481.68</v>
      </c>
      <c r="N250" s="31">
        <f>IF(A250&gt;$C$3,"_",$C$2-SUM($M$26:M250))</f>
        <v>478162.91507922579</v>
      </c>
      <c r="P250" s="34">
        <f t="shared" si="74"/>
        <v>336.81826325360277</v>
      </c>
      <c r="Q250" s="34">
        <f t="shared" si="75"/>
        <v>1084.9664881916397</v>
      </c>
      <c r="R250" s="34">
        <f t="shared" si="76"/>
        <v>1421.7847514452424</v>
      </c>
      <c r="T250" s="34">
        <f t="shared" si="77"/>
        <v>246.95458994639804</v>
      </c>
      <c r="U250" s="34">
        <f t="shared" si="78"/>
        <v>795.49562309574037</v>
      </c>
      <c r="V250" s="34">
        <f t="shared" si="79"/>
        <v>1042.4502130421383</v>
      </c>
      <c r="X250" s="34">
        <f t="shared" si="83"/>
        <v>687.32032566784324</v>
      </c>
      <c r="Y250" s="34">
        <f t="shared" si="84"/>
        <v>566.47329906495565</v>
      </c>
      <c r="Z250" s="34">
        <f t="shared" si="85"/>
        <v>1253.7936247327989</v>
      </c>
      <c r="AA250" s="34">
        <f t="shared" si="86"/>
        <v>220555.34729112586</v>
      </c>
      <c r="AB250" s="33">
        <f t="shared" si="80"/>
        <v>2.7174498819865538</v>
      </c>
      <c r="AC250" s="11">
        <f t="shared" si="81"/>
        <v>46113</v>
      </c>
    </row>
    <row r="251" spans="1:29">
      <c r="A251" s="17">
        <f t="shared" si="82"/>
        <v>226</v>
      </c>
      <c r="B251" s="19">
        <f t="shared" si="67"/>
        <v>46143</v>
      </c>
      <c r="C251" s="20">
        <f>IF(A251&gt;$C$3,"_",IFERROR(VLOOKUP(B251,BAZA_LIBOR_WIBOR_KURS!$C$2:$F$145,2,FALSE),C250))</f>
        <v>-7.3200000000000001E-3</v>
      </c>
      <c r="D251" s="20">
        <f t="shared" si="68"/>
        <v>0.02</v>
      </c>
      <c r="E251" s="27">
        <f t="shared" si="69"/>
        <v>85.76183324759333</v>
      </c>
      <c r="F251" s="27">
        <f t="shared" si="70"/>
        <v>277.49436282937211</v>
      </c>
      <c r="G251" s="30">
        <f>IF(A251&gt;$C$3,"_",$C$8-SUM($F$26:F251))</f>
        <v>80885.123852558638</v>
      </c>
      <c r="H251" s="21">
        <f>IF(A251&gt;$C$3,"_",IFERROR(VLOOKUP(B251,BAZA_LIBOR_WIBOR_KURS!$C$2:$F$145,4,FALSE),H250))</f>
        <v>3.9140000000000001</v>
      </c>
      <c r="I251" s="20">
        <f>IF(A251&gt;$C$3,"_",IFERROR(VLOOKUP(B251,BAZA_LIBOR_WIBOR_KURS!$C$2:$F$145,3,FALSE),I250))</f>
        <v>1.7299999999999999E-2</v>
      </c>
      <c r="J251" s="20">
        <f t="shared" si="71"/>
        <v>0.02</v>
      </c>
      <c r="K251" s="28">
        <f t="shared" si="66"/>
        <v>0</v>
      </c>
      <c r="L251" s="21">
        <f t="shared" si="72"/>
        <v>1486.29</v>
      </c>
      <c r="M251" s="21">
        <f t="shared" si="73"/>
        <v>-1486.29</v>
      </c>
      <c r="N251" s="31">
        <f>IF(A251&gt;$C$3,"_",$C$2-SUM($M$26:M251))</f>
        <v>479649.20507922582</v>
      </c>
      <c r="P251" s="34">
        <f t="shared" si="74"/>
        <v>335.67181533108032</v>
      </c>
      <c r="Q251" s="34">
        <f t="shared" si="75"/>
        <v>1086.1129361141625</v>
      </c>
      <c r="R251" s="34">
        <f t="shared" si="76"/>
        <v>1421.7847514452428</v>
      </c>
      <c r="T251" s="34">
        <f t="shared" si="77"/>
        <v>246.11401623799355</v>
      </c>
      <c r="U251" s="34">
        <f t="shared" si="78"/>
        <v>796.33619680414517</v>
      </c>
      <c r="V251" s="34">
        <f t="shared" si="79"/>
        <v>1042.4502130421388</v>
      </c>
      <c r="X251" s="34">
        <f t="shared" si="83"/>
        <v>685.55953782991617</v>
      </c>
      <c r="Y251" s="34">
        <f t="shared" si="84"/>
        <v>568.23408690288272</v>
      </c>
      <c r="Z251" s="34">
        <f t="shared" si="85"/>
        <v>1253.7936247327989</v>
      </c>
      <c r="AA251" s="34">
        <f t="shared" si="86"/>
        <v>219987.11320422299</v>
      </c>
      <c r="AB251" s="33">
        <f t="shared" si="80"/>
        <v>2.719747497762707</v>
      </c>
      <c r="AC251" s="11">
        <f t="shared" si="81"/>
        <v>46143</v>
      </c>
    </row>
    <row r="252" spans="1:29">
      <c r="A252" s="17">
        <f t="shared" si="82"/>
        <v>227</v>
      </c>
      <c r="B252" s="19">
        <f t="shared" si="67"/>
        <v>46174</v>
      </c>
      <c r="C252" s="20">
        <f>IF(A252&gt;$C$3,"_",IFERROR(VLOOKUP(B252,BAZA_LIBOR_WIBOR_KURS!$C$2:$F$145,2,FALSE),C251))</f>
        <v>-7.3200000000000001E-3</v>
      </c>
      <c r="D252" s="20">
        <f t="shared" si="68"/>
        <v>0.02</v>
      </c>
      <c r="E252" s="27">
        <f t="shared" si="69"/>
        <v>85.468614204203632</v>
      </c>
      <c r="F252" s="27">
        <f t="shared" si="70"/>
        <v>277.78758187276179</v>
      </c>
      <c r="G252" s="30">
        <f>IF(A252&gt;$C$3,"_",$C$8-SUM($F$26:F252))</f>
        <v>80607.336270685861</v>
      </c>
      <c r="H252" s="21">
        <f>IF(A252&gt;$C$3,"_",IFERROR(VLOOKUP(B252,BAZA_LIBOR_WIBOR_KURS!$C$2:$F$145,4,FALSE),H251))</f>
        <v>3.9140000000000001</v>
      </c>
      <c r="I252" s="20">
        <f>IF(A252&gt;$C$3,"_",IFERROR(VLOOKUP(B252,BAZA_LIBOR_WIBOR_KURS!$C$2:$F$145,3,FALSE),I251))</f>
        <v>1.7299999999999999E-2</v>
      </c>
      <c r="J252" s="20">
        <f t="shared" si="71"/>
        <v>0.02</v>
      </c>
      <c r="K252" s="28">
        <f t="shared" si="66"/>
        <v>0</v>
      </c>
      <c r="L252" s="21">
        <f t="shared" si="72"/>
        <v>1490.91</v>
      </c>
      <c r="M252" s="21">
        <f t="shared" si="73"/>
        <v>-1490.91</v>
      </c>
      <c r="N252" s="31">
        <f>IF(A252&gt;$C$3,"_",$C$2-SUM($M$26:M252))</f>
        <v>481140.11507922586</v>
      </c>
      <c r="P252" s="34">
        <f t="shared" si="74"/>
        <v>334.52415599525301</v>
      </c>
      <c r="Q252" s="34">
        <f t="shared" si="75"/>
        <v>1087.2605954499898</v>
      </c>
      <c r="R252" s="34">
        <f t="shared" si="76"/>
        <v>1421.7847514452428</v>
      </c>
      <c r="T252" s="34">
        <f t="shared" si="77"/>
        <v>245.27255432337054</v>
      </c>
      <c r="U252" s="34">
        <f t="shared" si="78"/>
        <v>797.17765871876816</v>
      </c>
      <c r="V252" s="34">
        <f t="shared" si="79"/>
        <v>1042.4502130421388</v>
      </c>
      <c r="X252" s="34">
        <f t="shared" si="83"/>
        <v>683.7932768764598</v>
      </c>
      <c r="Y252" s="34">
        <f t="shared" si="84"/>
        <v>570.00034785633898</v>
      </c>
      <c r="Z252" s="34">
        <f t="shared" si="85"/>
        <v>1253.7936247327989</v>
      </c>
      <c r="AA252" s="34">
        <f t="shared" si="86"/>
        <v>219417.11285636664</v>
      </c>
      <c r="AB252" s="33">
        <f t="shared" si="80"/>
        <v>2.7220489226879607</v>
      </c>
      <c r="AC252" s="11">
        <f t="shared" si="81"/>
        <v>46174</v>
      </c>
    </row>
    <row r="253" spans="1:29">
      <c r="A253" s="17">
        <f t="shared" si="82"/>
        <v>228</v>
      </c>
      <c r="B253" s="19">
        <f t="shared" si="67"/>
        <v>46204</v>
      </c>
      <c r="C253" s="20">
        <f>IF(A253&gt;$C$3,"_",IFERROR(VLOOKUP(B253,BAZA_LIBOR_WIBOR_KURS!$C$2:$F$145,2,FALSE),C252))</f>
        <v>-7.3200000000000001E-3</v>
      </c>
      <c r="D253" s="20">
        <f t="shared" si="68"/>
        <v>0.02</v>
      </c>
      <c r="E253" s="27">
        <f t="shared" si="69"/>
        <v>85.175085326024728</v>
      </c>
      <c r="F253" s="27">
        <f t="shared" si="70"/>
        <v>278.08111075094064</v>
      </c>
      <c r="G253" s="30">
        <f>IF(A253&gt;$C$3,"_",$C$8-SUM($F$26:F253))</f>
        <v>80329.255159934924</v>
      </c>
      <c r="H253" s="21">
        <f>IF(A253&gt;$C$3,"_",IFERROR(VLOOKUP(B253,BAZA_LIBOR_WIBOR_KURS!$C$2:$F$145,4,FALSE),H252))</f>
        <v>3.9140000000000001</v>
      </c>
      <c r="I253" s="20">
        <f>IF(A253&gt;$C$3,"_",IFERROR(VLOOKUP(B253,BAZA_LIBOR_WIBOR_KURS!$C$2:$F$145,3,FALSE),I252))</f>
        <v>1.7299999999999999E-2</v>
      </c>
      <c r="J253" s="20">
        <f t="shared" si="71"/>
        <v>0.02</v>
      </c>
      <c r="K253" s="28">
        <f t="shared" si="66"/>
        <v>0</v>
      </c>
      <c r="L253" s="21">
        <f t="shared" si="72"/>
        <v>1495.54</v>
      </c>
      <c r="M253" s="21">
        <f t="shared" si="73"/>
        <v>-1495.54</v>
      </c>
      <c r="N253" s="31">
        <f>IF(A253&gt;$C$3,"_",$C$2-SUM($M$26:M253))</f>
        <v>482635.65507922583</v>
      </c>
      <c r="P253" s="34">
        <f t="shared" si="74"/>
        <v>333.37528396606081</v>
      </c>
      <c r="Q253" s="34">
        <f t="shared" si="75"/>
        <v>1088.4094674791818</v>
      </c>
      <c r="R253" s="34">
        <f t="shared" si="76"/>
        <v>1421.7847514452426</v>
      </c>
      <c r="T253" s="34">
        <f t="shared" si="77"/>
        <v>244.43020326399099</v>
      </c>
      <c r="U253" s="34">
        <f t="shared" si="78"/>
        <v>798.0200097781476</v>
      </c>
      <c r="V253" s="34">
        <f t="shared" si="79"/>
        <v>1042.4502130421386</v>
      </c>
      <c r="X253" s="34">
        <f t="shared" si="83"/>
        <v>682.02152579520623</v>
      </c>
      <c r="Y253" s="34">
        <f t="shared" si="84"/>
        <v>571.77209893759255</v>
      </c>
      <c r="Z253" s="34">
        <f t="shared" si="85"/>
        <v>1253.7936247327989</v>
      </c>
      <c r="AA253" s="34">
        <f t="shared" si="86"/>
        <v>218845.34075742905</v>
      </c>
      <c r="AB253" s="33">
        <f t="shared" si="80"/>
        <v>2.7243541636444863</v>
      </c>
      <c r="AC253" s="11">
        <f t="shared" si="81"/>
        <v>46204</v>
      </c>
    </row>
    <row r="254" spans="1:29">
      <c r="A254" s="17">
        <f t="shared" si="82"/>
        <v>229</v>
      </c>
      <c r="B254" s="19">
        <f t="shared" si="67"/>
        <v>46235</v>
      </c>
      <c r="C254" s="20">
        <f>IF(A254&gt;$C$3,"_",IFERROR(VLOOKUP(B254,BAZA_LIBOR_WIBOR_KURS!$C$2:$F$145,2,FALSE),C253))</f>
        <v>-7.3200000000000001E-3</v>
      </c>
      <c r="D254" s="20">
        <f t="shared" si="68"/>
        <v>0.02</v>
      </c>
      <c r="E254" s="27">
        <f t="shared" si="69"/>
        <v>84.881246285664574</v>
      </c>
      <c r="F254" s="27">
        <f t="shared" si="70"/>
        <v>278.37494979130076</v>
      </c>
      <c r="G254" s="30">
        <f>IF(A254&gt;$C$3,"_",$C$8-SUM($F$26:F254))</f>
        <v>80050.88021014363</v>
      </c>
      <c r="H254" s="21">
        <f>IF(A254&gt;$C$3,"_",IFERROR(VLOOKUP(B254,BAZA_LIBOR_WIBOR_KURS!$C$2:$F$145,4,FALSE),H253))</f>
        <v>3.9140000000000001</v>
      </c>
      <c r="I254" s="20">
        <f>IF(A254&gt;$C$3,"_",IFERROR(VLOOKUP(B254,BAZA_LIBOR_WIBOR_KURS!$C$2:$F$145,3,FALSE),I253))</f>
        <v>1.7299999999999999E-2</v>
      </c>
      <c r="J254" s="20">
        <f t="shared" si="71"/>
        <v>0.02</v>
      </c>
      <c r="K254" s="28">
        <f t="shared" si="66"/>
        <v>0</v>
      </c>
      <c r="L254" s="21">
        <f t="shared" si="72"/>
        <v>1500.19</v>
      </c>
      <c r="M254" s="21">
        <f t="shared" si="73"/>
        <v>-1500.19</v>
      </c>
      <c r="N254" s="31">
        <f>IF(A254&gt;$C$3,"_",$C$2-SUM($M$26:M254))</f>
        <v>484135.84507922584</v>
      </c>
      <c r="P254" s="34">
        <f t="shared" si="74"/>
        <v>332.22519796209116</v>
      </c>
      <c r="Q254" s="34">
        <f t="shared" si="75"/>
        <v>1089.5595534831511</v>
      </c>
      <c r="R254" s="34">
        <f t="shared" si="76"/>
        <v>1421.7847514452424</v>
      </c>
      <c r="T254" s="34">
        <f t="shared" si="77"/>
        <v>243.58696212032541</v>
      </c>
      <c r="U254" s="34">
        <f t="shared" si="78"/>
        <v>798.86325092181301</v>
      </c>
      <c r="V254" s="34">
        <f t="shared" si="79"/>
        <v>1042.4502130421383</v>
      </c>
      <c r="X254" s="34">
        <f t="shared" si="83"/>
        <v>680.24426752100862</v>
      </c>
      <c r="Y254" s="34">
        <f t="shared" si="84"/>
        <v>573.54935721179015</v>
      </c>
      <c r="Z254" s="34">
        <f t="shared" si="85"/>
        <v>1253.7936247327989</v>
      </c>
      <c r="AA254" s="34">
        <f t="shared" si="86"/>
        <v>218271.79140021725</v>
      </c>
      <c r="AB254" s="33">
        <f t="shared" si="80"/>
        <v>2.7266632275276215</v>
      </c>
      <c r="AC254" s="11">
        <f t="shared" si="81"/>
        <v>46235</v>
      </c>
    </row>
    <row r="255" spans="1:29">
      <c r="A255" s="17">
        <f t="shared" si="82"/>
        <v>230</v>
      </c>
      <c r="B255" s="19">
        <f t="shared" si="67"/>
        <v>46266</v>
      </c>
      <c r="C255" s="20">
        <f>IF(A255&gt;$C$3,"_",IFERROR(VLOOKUP(B255,BAZA_LIBOR_WIBOR_KURS!$C$2:$F$145,2,FALSE),C254))</f>
        <v>-7.3200000000000001E-3</v>
      </c>
      <c r="D255" s="20">
        <f t="shared" si="68"/>
        <v>0.02</v>
      </c>
      <c r="E255" s="27">
        <f t="shared" si="69"/>
        <v>84.587096755385105</v>
      </c>
      <c r="F255" s="27">
        <f t="shared" si="70"/>
        <v>278.66909932158035</v>
      </c>
      <c r="G255" s="30">
        <f>IF(A255&gt;$C$3,"_",$C$8-SUM($F$26:F255))</f>
        <v>79772.211110822042</v>
      </c>
      <c r="H255" s="21">
        <f>IF(A255&gt;$C$3,"_",IFERROR(VLOOKUP(B255,BAZA_LIBOR_WIBOR_KURS!$C$2:$F$145,4,FALSE),H254))</f>
        <v>3.9140000000000001</v>
      </c>
      <c r="I255" s="20">
        <f>IF(A255&gt;$C$3,"_",IFERROR(VLOOKUP(B255,BAZA_LIBOR_WIBOR_KURS!$C$2:$F$145,3,FALSE),I254))</f>
        <v>1.7299999999999999E-2</v>
      </c>
      <c r="J255" s="20">
        <f t="shared" si="71"/>
        <v>0.02</v>
      </c>
      <c r="K255" s="28">
        <f t="shared" si="66"/>
        <v>0</v>
      </c>
      <c r="L255" s="21">
        <f t="shared" si="72"/>
        <v>1504.86</v>
      </c>
      <c r="M255" s="21">
        <f t="shared" si="73"/>
        <v>-1504.86</v>
      </c>
      <c r="N255" s="31">
        <f>IF(A255&gt;$C$3,"_",$C$2-SUM($M$26:M255))</f>
        <v>485640.70507922582</v>
      </c>
      <c r="P255" s="34">
        <f t="shared" si="74"/>
        <v>331.07389670057734</v>
      </c>
      <c r="Q255" s="34">
        <f t="shared" si="75"/>
        <v>1090.7108547446655</v>
      </c>
      <c r="R255" s="34">
        <f t="shared" si="76"/>
        <v>1421.7847514452428</v>
      </c>
      <c r="T255" s="34">
        <f t="shared" si="77"/>
        <v>242.74282995185138</v>
      </c>
      <c r="U255" s="34">
        <f t="shared" si="78"/>
        <v>799.70738309028741</v>
      </c>
      <c r="V255" s="34">
        <f t="shared" si="79"/>
        <v>1042.4502130421388</v>
      </c>
      <c r="X255" s="34">
        <f t="shared" si="83"/>
        <v>678.46148493567523</v>
      </c>
      <c r="Y255" s="34">
        <f t="shared" si="84"/>
        <v>575.33213979712343</v>
      </c>
      <c r="Z255" s="34">
        <f t="shared" si="85"/>
        <v>1253.7936247327987</v>
      </c>
      <c r="AA255" s="34">
        <f t="shared" si="86"/>
        <v>217696.45926042012</v>
      </c>
      <c r="AB255" s="33">
        <f t="shared" si="80"/>
        <v>2.7289761212458985</v>
      </c>
      <c r="AC255" s="11">
        <f t="shared" si="81"/>
        <v>46266</v>
      </c>
    </row>
    <row r="256" spans="1:29">
      <c r="A256" s="17">
        <f t="shared" si="82"/>
        <v>231</v>
      </c>
      <c r="B256" s="19">
        <f t="shared" si="67"/>
        <v>46296</v>
      </c>
      <c r="C256" s="20">
        <f>IF(A256&gt;$C$3,"_",IFERROR(VLOOKUP(B256,BAZA_LIBOR_WIBOR_KURS!$C$2:$F$145,2,FALSE),C255))</f>
        <v>-7.3200000000000001E-3</v>
      </c>
      <c r="D256" s="20">
        <f t="shared" si="68"/>
        <v>0.02</v>
      </c>
      <c r="E256" s="27">
        <f t="shared" si="69"/>
        <v>84.292636407101966</v>
      </c>
      <c r="F256" s="27">
        <f t="shared" si="70"/>
        <v>278.9635596698634</v>
      </c>
      <c r="G256" s="30">
        <f>IF(A256&gt;$C$3,"_",$C$8-SUM($F$26:F256))</f>
        <v>79493.247551152177</v>
      </c>
      <c r="H256" s="21">
        <f>IF(A256&gt;$C$3,"_",IFERROR(VLOOKUP(B256,BAZA_LIBOR_WIBOR_KURS!$C$2:$F$145,4,FALSE),H255))</f>
        <v>3.9140000000000001</v>
      </c>
      <c r="I256" s="20">
        <f>IF(A256&gt;$C$3,"_",IFERROR(VLOOKUP(B256,BAZA_LIBOR_WIBOR_KURS!$C$2:$F$145,3,FALSE),I255))</f>
        <v>1.7299999999999999E-2</v>
      </c>
      <c r="J256" s="20">
        <f t="shared" si="71"/>
        <v>0.02</v>
      </c>
      <c r="K256" s="28">
        <f t="shared" si="66"/>
        <v>0</v>
      </c>
      <c r="L256" s="21">
        <f t="shared" si="72"/>
        <v>1509.53</v>
      </c>
      <c r="M256" s="21">
        <f t="shared" si="73"/>
        <v>-1509.53</v>
      </c>
      <c r="N256" s="31">
        <f>IF(A256&gt;$C$3,"_",$C$2-SUM($M$26:M256))</f>
        <v>487150.23507922585</v>
      </c>
      <c r="P256" s="34">
        <f t="shared" si="74"/>
        <v>329.92137889739712</v>
      </c>
      <c r="Q256" s="34">
        <f t="shared" si="75"/>
        <v>1091.8633725478453</v>
      </c>
      <c r="R256" s="34">
        <f t="shared" si="76"/>
        <v>1421.7847514452424</v>
      </c>
      <c r="T256" s="34">
        <f t="shared" si="77"/>
        <v>241.89780581705264</v>
      </c>
      <c r="U256" s="34">
        <f t="shared" si="78"/>
        <v>800.55240722508586</v>
      </c>
      <c r="V256" s="34">
        <f t="shared" si="79"/>
        <v>1042.4502130421386</v>
      </c>
      <c r="X256" s="34">
        <f t="shared" si="83"/>
        <v>676.67316086780579</v>
      </c>
      <c r="Y256" s="34">
        <f t="shared" si="84"/>
        <v>577.12046386499298</v>
      </c>
      <c r="Z256" s="34">
        <f t="shared" si="85"/>
        <v>1253.7936247327989</v>
      </c>
      <c r="AA256" s="34">
        <f t="shared" si="86"/>
        <v>217119.33879655512</v>
      </c>
      <c r="AB256" s="33">
        <f t="shared" si="80"/>
        <v>2.7312928517210664</v>
      </c>
      <c r="AC256" s="11">
        <f t="shared" si="81"/>
        <v>46296</v>
      </c>
    </row>
    <row r="257" spans="1:29">
      <c r="A257" s="17">
        <f t="shared" si="82"/>
        <v>232</v>
      </c>
      <c r="B257" s="19">
        <f t="shared" si="67"/>
        <v>46327</v>
      </c>
      <c r="C257" s="20">
        <f>IF(A257&gt;$C$3,"_",IFERROR(VLOOKUP(B257,BAZA_LIBOR_WIBOR_KURS!$C$2:$F$145,2,FALSE),C256))</f>
        <v>-7.3200000000000001E-3</v>
      </c>
      <c r="D257" s="20">
        <f t="shared" si="68"/>
        <v>0.02</v>
      </c>
      <c r="E257" s="27">
        <f t="shared" si="69"/>
        <v>83.997864912384131</v>
      </c>
      <c r="F257" s="27">
        <f t="shared" si="70"/>
        <v>279.25833116458125</v>
      </c>
      <c r="G257" s="30">
        <f>IF(A257&gt;$C$3,"_",$C$8-SUM($F$26:F257))</f>
        <v>79213.98921998759</v>
      </c>
      <c r="H257" s="21">
        <f>IF(A257&gt;$C$3,"_",IFERROR(VLOOKUP(B257,BAZA_LIBOR_WIBOR_KURS!$C$2:$F$145,4,FALSE),H256))</f>
        <v>3.9140000000000001</v>
      </c>
      <c r="I257" s="20">
        <f>IF(A257&gt;$C$3,"_",IFERROR(VLOOKUP(B257,BAZA_LIBOR_WIBOR_KURS!$C$2:$F$145,3,FALSE),I256))</f>
        <v>1.7299999999999999E-2</v>
      </c>
      <c r="J257" s="20">
        <f t="shared" si="71"/>
        <v>0.02</v>
      </c>
      <c r="K257" s="28">
        <f t="shared" si="66"/>
        <v>0</v>
      </c>
      <c r="L257" s="21">
        <f t="shared" si="72"/>
        <v>1514.23</v>
      </c>
      <c r="M257" s="21">
        <f t="shared" si="73"/>
        <v>-1514.23</v>
      </c>
      <c r="N257" s="31">
        <f>IF(A257&gt;$C$3,"_",$C$2-SUM($M$26:M257))</f>
        <v>488664.46507922583</v>
      </c>
      <c r="P257" s="34">
        <f t="shared" si="74"/>
        <v>328.76764326707149</v>
      </c>
      <c r="Q257" s="34">
        <f t="shared" si="75"/>
        <v>1093.0171081781712</v>
      </c>
      <c r="R257" s="34">
        <f t="shared" si="76"/>
        <v>1421.7847514452426</v>
      </c>
      <c r="T257" s="34">
        <f t="shared" si="77"/>
        <v>241.05188877341811</v>
      </c>
      <c r="U257" s="34">
        <f t="shared" si="78"/>
        <v>801.39832426872044</v>
      </c>
      <c r="V257" s="34">
        <f t="shared" si="79"/>
        <v>1042.4502130421386</v>
      </c>
      <c r="X257" s="34">
        <f t="shared" si="83"/>
        <v>674.87927809262544</v>
      </c>
      <c r="Y257" s="34">
        <f t="shared" si="84"/>
        <v>578.91434664017299</v>
      </c>
      <c r="Z257" s="34">
        <f t="shared" si="85"/>
        <v>1253.7936247327984</v>
      </c>
      <c r="AA257" s="34">
        <f t="shared" si="86"/>
        <v>216540.42444991495</v>
      </c>
      <c r="AB257" s="33">
        <f t="shared" si="80"/>
        <v>2.7336134258881208</v>
      </c>
      <c r="AC257" s="11">
        <f t="shared" si="81"/>
        <v>46327</v>
      </c>
    </row>
    <row r="258" spans="1:29">
      <c r="A258" s="17">
        <f t="shared" si="82"/>
        <v>233</v>
      </c>
      <c r="B258" s="19">
        <f t="shared" si="67"/>
        <v>46357</v>
      </c>
      <c r="C258" s="20">
        <f>IF(A258&gt;$C$3,"_",IFERROR(VLOOKUP(B258,BAZA_LIBOR_WIBOR_KURS!$C$2:$F$145,2,FALSE),C257))</f>
        <v>-7.3200000000000001E-3</v>
      </c>
      <c r="D258" s="20">
        <f t="shared" si="68"/>
        <v>0.02</v>
      </c>
      <c r="E258" s="27">
        <f t="shared" si="69"/>
        <v>83.702781942453555</v>
      </c>
      <c r="F258" s="27">
        <f t="shared" si="70"/>
        <v>279.55341413451185</v>
      </c>
      <c r="G258" s="30">
        <f>IF(A258&gt;$C$3,"_",$C$8-SUM($F$26:F258))</f>
        <v>78934.435805853078</v>
      </c>
      <c r="H258" s="21">
        <f>IF(A258&gt;$C$3,"_",IFERROR(VLOOKUP(B258,BAZA_LIBOR_WIBOR_KURS!$C$2:$F$145,4,FALSE),H257))</f>
        <v>3.9140000000000001</v>
      </c>
      <c r="I258" s="20">
        <f>IF(A258&gt;$C$3,"_",IFERROR(VLOOKUP(B258,BAZA_LIBOR_WIBOR_KURS!$C$2:$F$145,3,FALSE),I257))</f>
        <v>1.7299999999999999E-2</v>
      </c>
      <c r="J258" s="20">
        <f t="shared" si="71"/>
        <v>0.02</v>
      </c>
      <c r="K258" s="28">
        <f t="shared" si="66"/>
        <v>0</v>
      </c>
      <c r="L258" s="21">
        <f t="shared" si="72"/>
        <v>1518.93</v>
      </c>
      <c r="M258" s="21">
        <f t="shared" si="73"/>
        <v>-1518.93</v>
      </c>
      <c r="N258" s="31">
        <f>IF(A258&gt;$C$3,"_",$C$2-SUM($M$26:M258))</f>
        <v>490183.39507922583</v>
      </c>
      <c r="P258" s="34">
        <f t="shared" si="74"/>
        <v>327.61268852276322</v>
      </c>
      <c r="Q258" s="34">
        <f t="shared" si="75"/>
        <v>1094.1720629224794</v>
      </c>
      <c r="R258" s="34">
        <f t="shared" si="76"/>
        <v>1421.7847514452426</v>
      </c>
      <c r="T258" s="34">
        <f t="shared" si="77"/>
        <v>240.20507787744083</v>
      </c>
      <c r="U258" s="34">
        <f t="shared" si="78"/>
        <v>802.2451351646979</v>
      </c>
      <c r="V258" s="34">
        <f t="shared" si="79"/>
        <v>1042.4502130421388</v>
      </c>
      <c r="X258" s="34">
        <f t="shared" si="83"/>
        <v>673.07981933181895</v>
      </c>
      <c r="Y258" s="34">
        <f t="shared" si="84"/>
        <v>580.7138054009796</v>
      </c>
      <c r="Z258" s="34">
        <f t="shared" si="85"/>
        <v>1253.7936247327984</v>
      </c>
      <c r="AA258" s="34">
        <f t="shared" si="86"/>
        <v>215959.71064451398</v>
      </c>
      <c r="AB258" s="33">
        <f t="shared" si="80"/>
        <v>2.7359378506953278</v>
      </c>
      <c r="AC258" s="11">
        <f t="shared" si="81"/>
        <v>46357</v>
      </c>
    </row>
    <row r="259" spans="1:29">
      <c r="A259" s="17">
        <f t="shared" si="82"/>
        <v>234</v>
      </c>
      <c r="B259" s="19">
        <f t="shared" si="67"/>
        <v>46388</v>
      </c>
      <c r="C259" s="20">
        <f>IF(A259&gt;$C$3,"_",IFERROR(VLOOKUP(B259,BAZA_LIBOR_WIBOR_KURS!$C$2:$F$145,2,FALSE),C258))</f>
        <v>-7.3200000000000001E-3</v>
      </c>
      <c r="D259" s="20">
        <f t="shared" si="68"/>
        <v>0.02</v>
      </c>
      <c r="E259" s="27">
        <f t="shared" si="69"/>
        <v>83.407387168184755</v>
      </c>
      <c r="F259" s="27">
        <f t="shared" si="70"/>
        <v>279.8488089087806</v>
      </c>
      <c r="G259" s="30">
        <f>IF(A259&gt;$C$3,"_",$C$8-SUM($F$26:F259))</f>
        <v>78654.586996944301</v>
      </c>
      <c r="H259" s="21">
        <f>IF(A259&gt;$C$3,"_",IFERROR(VLOOKUP(B259,BAZA_LIBOR_WIBOR_KURS!$C$2:$F$145,4,FALSE),H258))</f>
        <v>3.9140000000000001</v>
      </c>
      <c r="I259" s="20">
        <f>IF(A259&gt;$C$3,"_",IFERROR(VLOOKUP(B259,BAZA_LIBOR_WIBOR_KURS!$C$2:$F$145,3,FALSE),I258))</f>
        <v>1.7299999999999999E-2</v>
      </c>
      <c r="J259" s="20">
        <f t="shared" si="71"/>
        <v>0.02</v>
      </c>
      <c r="K259" s="28">
        <f t="shared" si="66"/>
        <v>0</v>
      </c>
      <c r="L259" s="21">
        <f t="shared" si="72"/>
        <v>1523.65</v>
      </c>
      <c r="M259" s="21">
        <f t="shared" si="73"/>
        <v>-1523.65</v>
      </c>
      <c r="N259" s="31">
        <f>IF(A259&gt;$C$3,"_",$C$2-SUM($M$26:M259))</f>
        <v>491707.04507922579</v>
      </c>
      <c r="P259" s="34">
        <f t="shared" si="74"/>
        <v>326.45651337627515</v>
      </c>
      <c r="Q259" s="34">
        <f t="shared" si="75"/>
        <v>1095.3282380689673</v>
      </c>
      <c r="R259" s="34">
        <f t="shared" si="76"/>
        <v>1421.7847514452424</v>
      </c>
      <c r="T259" s="34">
        <f t="shared" si="77"/>
        <v>239.35737218461679</v>
      </c>
      <c r="U259" s="34">
        <f t="shared" si="78"/>
        <v>803.09284085752176</v>
      </c>
      <c r="V259" s="34">
        <f t="shared" si="79"/>
        <v>1042.4502130421386</v>
      </c>
      <c r="X259" s="34">
        <f t="shared" si="83"/>
        <v>671.2747672533643</v>
      </c>
      <c r="Y259" s="34">
        <f t="shared" si="84"/>
        <v>582.51885747943436</v>
      </c>
      <c r="Z259" s="34">
        <f t="shared" si="85"/>
        <v>1253.7936247327987</v>
      </c>
      <c r="AA259" s="34">
        <f t="shared" si="86"/>
        <v>215377.19178703454</v>
      </c>
      <c r="AB259" s="33">
        <f t="shared" si="80"/>
        <v>2.7382661331042506</v>
      </c>
      <c r="AC259" s="11">
        <f t="shared" si="81"/>
        <v>46388</v>
      </c>
    </row>
    <row r="260" spans="1:29">
      <c r="A260" s="17">
        <f t="shared" si="82"/>
        <v>235</v>
      </c>
      <c r="B260" s="19">
        <f t="shared" si="67"/>
        <v>46419</v>
      </c>
      <c r="C260" s="20">
        <f>IF(A260&gt;$C$3,"_",IFERROR(VLOOKUP(B260,BAZA_LIBOR_WIBOR_KURS!$C$2:$F$145,2,FALSE),C259))</f>
        <v>-7.3200000000000001E-3</v>
      </c>
      <c r="D260" s="20">
        <f t="shared" si="68"/>
        <v>0.02</v>
      </c>
      <c r="E260" s="27">
        <f t="shared" si="69"/>
        <v>83.111680260104478</v>
      </c>
      <c r="F260" s="27">
        <f t="shared" si="70"/>
        <v>280.14451581686086</v>
      </c>
      <c r="G260" s="30">
        <f>IF(A260&gt;$C$3,"_",$C$8-SUM($F$26:F260))</f>
        <v>78374.442481127437</v>
      </c>
      <c r="H260" s="21">
        <f>IF(A260&gt;$C$3,"_",IFERROR(VLOOKUP(B260,BAZA_LIBOR_WIBOR_KURS!$C$2:$F$145,4,FALSE),H259))</f>
        <v>3.9140000000000001</v>
      </c>
      <c r="I260" s="20">
        <f>IF(A260&gt;$C$3,"_",IFERROR(VLOOKUP(B260,BAZA_LIBOR_WIBOR_KURS!$C$2:$F$145,3,FALSE),I259))</f>
        <v>1.7299999999999999E-2</v>
      </c>
      <c r="J260" s="20">
        <f t="shared" si="71"/>
        <v>0.02</v>
      </c>
      <c r="K260" s="28">
        <f t="shared" si="66"/>
        <v>0</v>
      </c>
      <c r="L260" s="21">
        <f t="shared" si="72"/>
        <v>1528.39</v>
      </c>
      <c r="M260" s="21">
        <f t="shared" si="73"/>
        <v>-1528.39</v>
      </c>
      <c r="N260" s="31">
        <f>IF(A260&gt;$C$3,"_",$C$2-SUM($M$26:M260))</f>
        <v>493235.4350792258</v>
      </c>
      <c r="P260" s="34">
        <f t="shared" si="74"/>
        <v>325.29911653804896</v>
      </c>
      <c r="Q260" s="34">
        <f t="shared" si="75"/>
        <v>1096.4856349071933</v>
      </c>
      <c r="R260" s="34">
        <f t="shared" si="76"/>
        <v>1421.7847514452424</v>
      </c>
      <c r="T260" s="34">
        <f t="shared" si="77"/>
        <v>238.50877074944401</v>
      </c>
      <c r="U260" s="34">
        <f t="shared" si="78"/>
        <v>803.94144229269443</v>
      </c>
      <c r="V260" s="34">
        <f t="shared" si="79"/>
        <v>1042.4502130421383</v>
      </c>
      <c r="X260" s="34">
        <f t="shared" si="83"/>
        <v>669.46410447136566</v>
      </c>
      <c r="Y260" s="34">
        <f t="shared" si="84"/>
        <v>584.329520261433</v>
      </c>
      <c r="Z260" s="34">
        <f t="shared" si="85"/>
        <v>1253.7936247327987</v>
      </c>
      <c r="AA260" s="34">
        <f t="shared" si="86"/>
        <v>214792.8622667731</v>
      </c>
      <c r="AB260" s="33">
        <f t="shared" si="80"/>
        <v>2.7405982800897783</v>
      </c>
      <c r="AC260" s="11">
        <f t="shared" si="81"/>
        <v>46419</v>
      </c>
    </row>
    <row r="261" spans="1:29">
      <c r="A261" s="17">
        <f t="shared" si="82"/>
        <v>236</v>
      </c>
      <c r="B261" s="19">
        <f t="shared" si="67"/>
        <v>46447</v>
      </c>
      <c r="C261" s="20">
        <f>IF(A261&gt;$C$3,"_",IFERROR(VLOOKUP(B261,BAZA_LIBOR_WIBOR_KURS!$C$2:$F$145,2,FALSE),C260))</f>
        <v>-7.3200000000000001E-3</v>
      </c>
      <c r="D261" s="20">
        <f t="shared" si="68"/>
        <v>0.02</v>
      </c>
      <c r="E261" s="27">
        <f t="shared" si="69"/>
        <v>82.815660888391321</v>
      </c>
      <c r="F261" s="27">
        <f t="shared" si="70"/>
        <v>280.44053518857396</v>
      </c>
      <c r="G261" s="30">
        <f>IF(A261&gt;$C$3,"_",$C$8-SUM($F$26:F261))</f>
        <v>78094.001945938857</v>
      </c>
      <c r="H261" s="21">
        <f>IF(A261&gt;$C$3,"_",IFERROR(VLOOKUP(B261,BAZA_LIBOR_WIBOR_KURS!$C$2:$F$145,4,FALSE),H260))</f>
        <v>3.9140000000000001</v>
      </c>
      <c r="I261" s="20">
        <f>IF(A261&gt;$C$3,"_",IFERROR(VLOOKUP(B261,BAZA_LIBOR_WIBOR_KURS!$C$2:$F$145,3,FALSE),I260))</f>
        <v>1.7299999999999999E-2</v>
      </c>
      <c r="J261" s="20">
        <f t="shared" si="71"/>
        <v>0.02</v>
      </c>
      <c r="K261" s="28">
        <f t="shared" si="66"/>
        <v>0</v>
      </c>
      <c r="L261" s="21">
        <f t="shared" si="72"/>
        <v>1533.14</v>
      </c>
      <c r="M261" s="21">
        <f t="shared" si="73"/>
        <v>-1533.14</v>
      </c>
      <c r="N261" s="31">
        <f>IF(A261&gt;$C$3,"_",$C$2-SUM($M$26:M261))</f>
        <v>494768.57507922582</v>
      </c>
      <c r="P261" s="34">
        <f t="shared" si="74"/>
        <v>324.14049671716361</v>
      </c>
      <c r="Q261" s="34">
        <f t="shared" si="75"/>
        <v>1097.6442547280785</v>
      </c>
      <c r="R261" s="34">
        <f t="shared" si="76"/>
        <v>1421.7847514452421</v>
      </c>
      <c r="T261" s="34">
        <f t="shared" si="77"/>
        <v>237.65927262542138</v>
      </c>
      <c r="U261" s="34">
        <f t="shared" si="78"/>
        <v>804.79094041671692</v>
      </c>
      <c r="V261" s="34">
        <f t="shared" si="79"/>
        <v>1042.4502130421383</v>
      </c>
      <c r="X261" s="34">
        <f t="shared" si="83"/>
        <v>667.64781354588638</v>
      </c>
      <c r="Y261" s="34">
        <f t="shared" si="84"/>
        <v>586.14581118691228</v>
      </c>
      <c r="Z261" s="34">
        <f t="shared" si="85"/>
        <v>1253.7936247327987</v>
      </c>
      <c r="AA261" s="34">
        <f t="shared" si="86"/>
        <v>214206.7164555862</v>
      </c>
      <c r="AB261" s="33">
        <f t="shared" si="80"/>
        <v>2.7429342986401486</v>
      </c>
      <c r="AC261" s="11">
        <f t="shared" si="81"/>
        <v>46447</v>
      </c>
    </row>
    <row r="262" spans="1:29">
      <c r="A262" s="17">
        <f t="shared" si="82"/>
        <v>237</v>
      </c>
      <c r="B262" s="19">
        <f t="shared" si="67"/>
        <v>46478</v>
      </c>
      <c r="C262" s="20">
        <f>IF(A262&gt;$C$3,"_",IFERROR(VLOOKUP(B262,BAZA_LIBOR_WIBOR_KURS!$C$2:$F$145,2,FALSE),C261))</f>
        <v>-7.3200000000000001E-3</v>
      </c>
      <c r="D262" s="20">
        <f t="shared" si="68"/>
        <v>0.02</v>
      </c>
      <c r="E262" s="27">
        <f t="shared" si="69"/>
        <v>82.5193287228754</v>
      </c>
      <c r="F262" s="27">
        <f t="shared" si="70"/>
        <v>280.73686735408995</v>
      </c>
      <c r="G262" s="30">
        <f>IF(A262&gt;$C$3,"_",$C$8-SUM($F$26:F262))</f>
        <v>77813.26507858478</v>
      </c>
      <c r="H262" s="21">
        <f>IF(A262&gt;$C$3,"_",IFERROR(VLOOKUP(B262,BAZA_LIBOR_WIBOR_KURS!$C$2:$F$145,4,FALSE),H261))</f>
        <v>3.9140000000000001</v>
      </c>
      <c r="I262" s="20">
        <f>IF(A262&gt;$C$3,"_",IFERROR(VLOOKUP(B262,BAZA_LIBOR_WIBOR_KURS!$C$2:$F$145,3,FALSE),I261))</f>
        <v>1.7299999999999999E-2</v>
      </c>
      <c r="J262" s="20">
        <f t="shared" si="71"/>
        <v>0.02</v>
      </c>
      <c r="K262" s="28">
        <f t="shared" si="66"/>
        <v>0</v>
      </c>
      <c r="L262" s="21">
        <f t="shared" si="72"/>
        <v>1537.91</v>
      </c>
      <c r="M262" s="21">
        <f t="shared" si="73"/>
        <v>-1537.91</v>
      </c>
      <c r="N262" s="31">
        <f>IF(A262&gt;$C$3,"_",$C$2-SUM($M$26:M262))</f>
        <v>496306.48507922585</v>
      </c>
      <c r="P262" s="34">
        <f t="shared" si="74"/>
        <v>322.98065262133434</v>
      </c>
      <c r="Q262" s="34">
        <f t="shared" si="75"/>
        <v>1098.8040988239081</v>
      </c>
      <c r="R262" s="34">
        <f t="shared" si="76"/>
        <v>1421.7847514452424</v>
      </c>
      <c r="T262" s="34">
        <f t="shared" si="77"/>
        <v>236.80887686504772</v>
      </c>
      <c r="U262" s="34">
        <f t="shared" si="78"/>
        <v>805.64133617709081</v>
      </c>
      <c r="V262" s="34">
        <f t="shared" si="79"/>
        <v>1042.4502130421386</v>
      </c>
      <c r="X262" s="34">
        <f t="shared" si="83"/>
        <v>665.82587698278041</v>
      </c>
      <c r="Y262" s="34">
        <f t="shared" si="84"/>
        <v>587.96774775001825</v>
      </c>
      <c r="Z262" s="34">
        <f t="shared" si="85"/>
        <v>1253.7936247327987</v>
      </c>
      <c r="AA262" s="34">
        <f t="shared" si="86"/>
        <v>213618.74870783617</v>
      </c>
      <c r="AB262" s="33">
        <f t="shared" si="80"/>
        <v>2.7452741957569753</v>
      </c>
      <c r="AC262" s="11">
        <f t="shared" si="81"/>
        <v>46478</v>
      </c>
    </row>
    <row r="263" spans="1:29">
      <c r="A263" s="17">
        <f t="shared" si="82"/>
        <v>238</v>
      </c>
      <c r="B263" s="19">
        <f t="shared" si="67"/>
        <v>46508</v>
      </c>
      <c r="C263" s="20">
        <f>IF(A263&gt;$C$3,"_",IFERROR(VLOOKUP(B263,BAZA_LIBOR_WIBOR_KURS!$C$2:$F$145,2,FALSE),C262))</f>
        <v>-7.3200000000000001E-3</v>
      </c>
      <c r="D263" s="20">
        <f t="shared" si="68"/>
        <v>0.02</v>
      </c>
      <c r="E263" s="27">
        <f t="shared" si="69"/>
        <v>82.222683433037915</v>
      </c>
      <c r="F263" s="27">
        <f t="shared" si="70"/>
        <v>281.03351264392745</v>
      </c>
      <c r="G263" s="30">
        <f>IF(A263&gt;$C$3,"_",$C$8-SUM($F$26:F263))</f>
        <v>77532.231565940849</v>
      </c>
      <c r="H263" s="21">
        <f>IF(A263&gt;$C$3,"_",IFERROR(VLOOKUP(B263,BAZA_LIBOR_WIBOR_KURS!$C$2:$F$145,4,FALSE),H262))</f>
        <v>3.9140000000000001</v>
      </c>
      <c r="I263" s="20">
        <f>IF(A263&gt;$C$3,"_",IFERROR(VLOOKUP(B263,BAZA_LIBOR_WIBOR_KURS!$C$2:$F$145,3,FALSE),I262))</f>
        <v>1.7299999999999999E-2</v>
      </c>
      <c r="J263" s="20">
        <f t="shared" si="71"/>
        <v>0.02</v>
      </c>
      <c r="K263" s="28">
        <f t="shared" si="66"/>
        <v>0</v>
      </c>
      <c r="L263" s="21">
        <f t="shared" si="72"/>
        <v>1542.69</v>
      </c>
      <c r="M263" s="21">
        <f t="shared" si="73"/>
        <v>-1542.69</v>
      </c>
      <c r="N263" s="31">
        <f>IF(A263&gt;$C$3,"_",$C$2-SUM($M$26:M263))</f>
        <v>497849.17507922585</v>
      </c>
      <c r="P263" s="34">
        <f t="shared" si="74"/>
        <v>321.81958295691044</v>
      </c>
      <c r="Q263" s="34">
        <f t="shared" si="75"/>
        <v>1099.965168488332</v>
      </c>
      <c r="R263" s="34">
        <f t="shared" si="76"/>
        <v>1421.7847514452424</v>
      </c>
      <c r="T263" s="34">
        <f t="shared" si="77"/>
        <v>235.95758251982062</v>
      </c>
      <c r="U263" s="34">
        <f t="shared" si="78"/>
        <v>806.492630522318</v>
      </c>
      <c r="V263" s="34">
        <f t="shared" si="79"/>
        <v>1042.4502130421386</v>
      </c>
      <c r="X263" s="34">
        <f t="shared" si="83"/>
        <v>663.99827723352405</v>
      </c>
      <c r="Y263" s="34">
        <f t="shared" si="84"/>
        <v>589.79534749927461</v>
      </c>
      <c r="Z263" s="34">
        <f t="shared" si="85"/>
        <v>1253.7936247327987</v>
      </c>
      <c r="AA263" s="34">
        <f t="shared" si="86"/>
        <v>213028.95336033689</v>
      </c>
      <c r="AB263" s="33">
        <f t="shared" si="80"/>
        <v>2.7476179784552781</v>
      </c>
      <c r="AC263" s="11">
        <f t="shared" si="81"/>
        <v>46508</v>
      </c>
    </row>
    <row r="264" spans="1:29">
      <c r="A264" s="17">
        <f t="shared" si="82"/>
        <v>239</v>
      </c>
      <c r="B264" s="19">
        <f t="shared" si="67"/>
        <v>46539</v>
      </c>
      <c r="C264" s="20">
        <f>IF(A264&gt;$C$3,"_",IFERROR(VLOOKUP(B264,BAZA_LIBOR_WIBOR_KURS!$C$2:$F$145,2,FALSE),C263))</f>
        <v>-7.3200000000000001E-3</v>
      </c>
      <c r="D264" s="20">
        <f t="shared" si="68"/>
        <v>0.02</v>
      </c>
      <c r="E264" s="27">
        <f t="shared" si="69"/>
        <v>81.925724688010831</v>
      </c>
      <c r="F264" s="27">
        <f t="shared" si="70"/>
        <v>281.33047138895444</v>
      </c>
      <c r="G264" s="30">
        <f>IF(A264&gt;$C$3,"_",$C$8-SUM($F$26:F264))</f>
        <v>77250.901094551897</v>
      </c>
      <c r="H264" s="21">
        <f>IF(A264&gt;$C$3,"_",IFERROR(VLOOKUP(B264,BAZA_LIBOR_WIBOR_KURS!$C$2:$F$145,4,FALSE),H263))</f>
        <v>3.9140000000000001</v>
      </c>
      <c r="I264" s="20">
        <f>IF(A264&gt;$C$3,"_",IFERROR(VLOOKUP(B264,BAZA_LIBOR_WIBOR_KURS!$C$2:$F$145,3,FALSE),I263))</f>
        <v>1.7299999999999999E-2</v>
      </c>
      <c r="J264" s="20">
        <f t="shared" si="71"/>
        <v>0.02</v>
      </c>
      <c r="K264" s="28">
        <f t="shared" si="66"/>
        <v>0</v>
      </c>
      <c r="L264" s="21">
        <f t="shared" si="72"/>
        <v>1547.48</v>
      </c>
      <c r="M264" s="21">
        <f t="shared" si="73"/>
        <v>-1547.48</v>
      </c>
      <c r="N264" s="31">
        <f>IF(A264&gt;$C$3,"_",$C$2-SUM($M$26:M264))</f>
        <v>499396.65507922589</v>
      </c>
      <c r="P264" s="34">
        <f t="shared" si="74"/>
        <v>320.65728642887439</v>
      </c>
      <c r="Q264" s="34">
        <f t="shared" si="75"/>
        <v>1101.1274650163678</v>
      </c>
      <c r="R264" s="34">
        <f t="shared" si="76"/>
        <v>1421.7847514452421</v>
      </c>
      <c r="T264" s="34">
        <f t="shared" si="77"/>
        <v>235.10538864023536</v>
      </c>
      <c r="U264" s="34">
        <f t="shared" si="78"/>
        <v>807.34482440190288</v>
      </c>
      <c r="V264" s="34">
        <f t="shared" si="79"/>
        <v>1042.4502130421383</v>
      </c>
      <c r="X264" s="34">
        <f t="shared" si="83"/>
        <v>662.16499669504708</v>
      </c>
      <c r="Y264" s="34">
        <f t="shared" si="84"/>
        <v>591.62862803775158</v>
      </c>
      <c r="Z264" s="34">
        <f t="shared" si="85"/>
        <v>1253.7936247327987</v>
      </c>
      <c r="AA264" s="34">
        <f t="shared" si="86"/>
        <v>212437.32473229914</v>
      </c>
      <c r="AB264" s="33">
        <f t="shared" si="80"/>
        <v>2.7499656537635033</v>
      </c>
      <c r="AC264" s="11">
        <f t="shared" si="81"/>
        <v>46539</v>
      </c>
    </row>
    <row r="265" spans="1:29">
      <c r="A265" s="17">
        <f t="shared" si="82"/>
        <v>240</v>
      </c>
      <c r="B265" s="19">
        <f t="shared" si="67"/>
        <v>46569</v>
      </c>
      <c r="C265" s="20">
        <f>IF(A265&gt;$C$3,"_",IFERROR(VLOOKUP(B265,BAZA_LIBOR_WIBOR_KURS!$C$2:$F$145,2,FALSE),C264))</f>
        <v>-7.3200000000000001E-3</v>
      </c>
      <c r="D265" s="20">
        <f t="shared" si="68"/>
        <v>0.02</v>
      </c>
      <c r="E265" s="27">
        <f t="shared" si="69"/>
        <v>81.6284521565765</v>
      </c>
      <c r="F265" s="27">
        <f t="shared" si="70"/>
        <v>281.62774392038881</v>
      </c>
      <c r="G265" s="30">
        <f>IF(A265&gt;$C$3,"_",$C$8-SUM($F$26:F265))</f>
        <v>76969.273350631498</v>
      </c>
      <c r="H265" s="21">
        <f>IF(A265&gt;$C$3,"_",IFERROR(VLOOKUP(B265,BAZA_LIBOR_WIBOR_KURS!$C$2:$F$145,4,FALSE),H264))</f>
        <v>3.9140000000000001</v>
      </c>
      <c r="I265" s="20">
        <f>IF(A265&gt;$C$3,"_",IFERROR(VLOOKUP(B265,BAZA_LIBOR_WIBOR_KURS!$C$2:$F$145,3,FALSE),I264))</f>
        <v>1.7299999999999999E-2</v>
      </c>
      <c r="J265" s="20">
        <f t="shared" si="71"/>
        <v>0.02</v>
      </c>
      <c r="K265" s="28">
        <f t="shared" si="66"/>
        <v>0</v>
      </c>
      <c r="L265" s="21">
        <f t="shared" si="72"/>
        <v>1552.29</v>
      </c>
      <c r="M265" s="21">
        <f t="shared" si="73"/>
        <v>-1552.29</v>
      </c>
      <c r="N265" s="31">
        <f>IF(A265&gt;$C$3,"_",$C$2-SUM($M$26:M265))</f>
        <v>500948.94507922587</v>
      </c>
      <c r="P265" s="34">
        <f t="shared" si="74"/>
        <v>319.49376174084045</v>
      </c>
      <c r="Q265" s="34">
        <f t="shared" si="75"/>
        <v>1102.2909897044019</v>
      </c>
      <c r="R265" s="34">
        <f t="shared" si="76"/>
        <v>1421.7847514452424</v>
      </c>
      <c r="T265" s="34">
        <f t="shared" si="77"/>
        <v>234.25229427578401</v>
      </c>
      <c r="U265" s="34">
        <f t="shared" si="78"/>
        <v>808.19791876635441</v>
      </c>
      <c r="V265" s="34">
        <f t="shared" si="79"/>
        <v>1042.4502130421383</v>
      </c>
      <c r="X265" s="34">
        <f t="shared" si="83"/>
        <v>660.32601770956308</v>
      </c>
      <c r="Y265" s="34">
        <f t="shared" si="84"/>
        <v>593.46760702323559</v>
      </c>
      <c r="Z265" s="34">
        <f t="shared" si="85"/>
        <v>1253.7936247327987</v>
      </c>
      <c r="AA265" s="34">
        <f t="shared" si="86"/>
        <v>211843.85712527591</v>
      </c>
      <c r="AB265" s="33">
        <f t="shared" si="80"/>
        <v>2.7523172287235558</v>
      </c>
      <c r="AC265" s="11">
        <f t="shared" si="81"/>
        <v>46569</v>
      </c>
    </row>
    <row r="266" spans="1:29">
      <c r="A266" s="17">
        <f t="shared" si="82"/>
        <v>241</v>
      </c>
      <c r="B266" s="19">
        <f t="shared" si="67"/>
        <v>46600</v>
      </c>
      <c r="C266" s="20">
        <f>IF(A266&gt;$C$3,"_",IFERROR(VLOOKUP(B266,BAZA_LIBOR_WIBOR_KURS!$C$2:$F$145,2,FALSE),C265))</f>
        <v>-7.3200000000000001E-3</v>
      </c>
      <c r="D266" s="20">
        <f t="shared" si="68"/>
        <v>0.02</v>
      </c>
      <c r="E266" s="27">
        <f t="shared" si="69"/>
        <v>81.330865507167289</v>
      </c>
      <c r="F266" s="27">
        <f t="shared" si="70"/>
        <v>281.92533056979801</v>
      </c>
      <c r="G266" s="30">
        <f>IF(A266&gt;$C$3,"_",$C$8-SUM($F$26:F266))</f>
        <v>76687.348020061705</v>
      </c>
      <c r="H266" s="21">
        <f>IF(A266&gt;$C$3,"_",IFERROR(VLOOKUP(B266,BAZA_LIBOR_WIBOR_KURS!$C$2:$F$145,4,FALSE),H265))</f>
        <v>3.9140000000000001</v>
      </c>
      <c r="I266" s="20">
        <f>IF(A266&gt;$C$3,"_",IFERROR(VLOOKUP(B266,BAZA_LIBOR_WIBOR_KURS!$C$2:$F$145,3,FALSE),I265))</f>
        <v>1.7299999999999999E-2</v>
      </c>
      <c r="J266" s="20">
        <f t="shared" si="71"/>
        <v>0.02</v>
      </c>
      <c r="K266" s="28">
        <f t="shared" si="66"/>
        <v>0</v>
      </c>
      <c r="L266" s="21">
        <f t="shared" si="72"/>
        <v>1557.12</v>
      </c>
      <c r="M266" s="21">
        <f t="shared" si="73"/>
        <v>-1557.12</v>
      </c>
      <c r="N266" s="31">
        <f>IF(A266&gt;$C$3,"_",$C$2-SUM($M$26:M266))</f>
        <v>502506.06507922587</v>
      </c>
      <c r="P266" s="34">
        <f t="shared" si="74"/>
        <v>318.32900759505276</v>
      </c>
      <c r="Q266" s="34">
        <f t="shared" si="75"/>
        <v>1103.4557438501895</v>
      </c>
      <c r="R266" s="34">
        <f t="shared" si="76"/>
        <v>1421.7847514452424</v>
      </c>
      <c r="T266" s="34">
        <f t="shared" si="77"/>
        <v>233.39829847495423</v>
      </c>
      <c r="U266" s="34">
        <f t="shared" si="78"/>
        <v>809.0519145671841</v>
      </c>
      <c r="V266" s="34">
        <f t="shared" si="79"/>
        <v>1042.4502130421383</v>
      </c>
      <c r="X266" s="34">
        <f t="shared" si="83"/>
        <v>658.48132256439931</v>
      </c>
      <c r="Y266" s="34">
        <f t="shared" si="84"/>
        <v>595.31230216839947</v>
      </c>
      <c r="Z266" s="34">
        <f t="shared" si="85"/>
        <v>1253.7936247327989</v>
      </c>
      <c r="AA266" s="34">
        <f t="shared" si="86"/>
        <v>211248.54482310751</v>
      </c>
      <c r="AB266" s="33">
        <f t="shared" si="80"/>
        <v>2.7546727103908206</v>
      </c>
      <c r="AC266" s="11">
        <f t="shared" si="81"/>
        <v>46600</v>
      </c>
    </row>
    <row r="267" spans="1:29">
      <c r="A267" s="17">
        <f t="shared" si="82"/>
        <v>242</v>
      </c>
      <c r="B267" s="19">
        <f t="shared" si="67"/>
        <v>46631</v>
      </c>
      <c r="C267" s="20">
        <f>IF(A267&gt;$C$3,"_",IFERROR(VLOOKUP(B267,BAZA_LIBOR_WIBOR_KURS!$C$2:$F$145,2,FALSE),C266))</f>
        <v>-7.3200000000000001E-3</v>
      </c>
      <c r="D267" s="20">
        <f t="shared" si="68"/>
        <v>0.02</v>
      </c>
      <c r="E267" s="27">
        <f t="shared" si="69"/>
        <v>81.032964407865208</v>
      </c>
      <c r="F267" s="27">
        <f t="shared" si="70"/>
        <v>282.22323166910013</v>
      </c>
      <c r="G267" s="30">
        <f>IF(A267&gt;$C$3,"_",$C$8-SUM($F$26:F267))</f>
        <v>76405.124788392597</v>
      </c>
      <c r="H267" s="21">
        <f>IF(A267&gt;$C$3,"_",IFERROR(VLOOKUP(B267,BAZA_LIBOR_WIBOR_KURS!$C$2:$F$145,4,FALSE),H266))</f>
        <v>3.9140000000000001</v>
      </c>
      <c r="I267" s="20">
        <f>IF(A267&gt;$C$3,"_",IFERROR(VLOOKUP(B267,BAZA_LIBOR_WIBOR_KURS!$C$2:$F$145,3,FALSE),I266))</f>
        <v>1.7299999999999999E-2</v>
      </c>
      <c r="J267" s="20">
        <f t="shared" si="71"/>
        <v>0.02</v>
      </c>
      <c r="K267" s="28">
        <f t="shared" si="66"/>
        <v>0</v>
      </c>
      <c r="L267" s="21">
        <f t="shared" si="72"/>
        <v>1561.96</v>
      </c>
      <c r="M267" s="21">
        <f t="shared" si="73"/>
        <v>-1561.96</v>
      </c>
      <c r="N267" s="31">
        <f>IF(A267&gt;$C$3,"_",$C$2-SUM($M$26:M267))</f>
        <v>504068.02507922589</v>
      </c>
      <c r="P267" s="34">
        <f t="shared" si="74"/>
        <v>317.16302269238446</v>
      </c>
      <c r="Q267" s="34">
        <f t="shared" si="75"/>
        <v>1104.621728752858</v>
      </c>
      <c r="R267" s="34">
        <f t="shared" si="76"/>
        <v>1421.7847514452424</v>
      </c>
      <c r="T267" s="34">
        <f t="shared" si="77"/>
        <v>232.54340028522824</v>
      </c>
      <c r="U267" s="34">
        <f t="shared" si="78"/>
        <v>809.9068127569102</v>
      </c>
      <c r="V267" s="34">
        <f t="shared" si="79"/>
        <v>1042.4502130421383</v>
      </c>
      <c r="X267" s="34">
        <f t="shared" si="83"/>
        <v>656.63089349182587</v>
      </c>
      <c r="Y267" s="34">
        <f t="shared" si="84"/>
        <v>597.1627312409729</v>
      </c>
      <c r="Z267" s="34">
        <f t="shared" si="85"/>
        <v>1253.7936247327989</v>
      </c>
      <c r="AA267" s="34">
        <f t="shared" si="86"/>
        <v>210651.38209186654</v>
      </c>
      <c r="AB267" s="33">
        <f t="shared" si="80"/>
        <v>2.7570321058341958</v>
      </c>
      <c r="AC267" s="11">
        <f t="shared" si="81"/>
        <v>46631</v>
      </c>
    </row>
    <row r="268" spans="1:29">
      <c r="A268" s="17">
        <f t="shared" si="82"/>
        <v>243</v>
      </c>
      <c r="B268" s="19">
        <f t="shared" si="67"/>
        <v>46661</v>
      </c>
      <c r="C268" s="20">
        <f>IF(A268&gt;$C$3,"_",IFERROR(VLOOKUP(B268,BAZA_LIBOR_WIBOR_KURS!$C$2:$F$145,2,FALSE),C267))</f>
        <v>-7.3200000000000001E-3</v>
      </c>
      <c r="D268" s="20">
        <f t="shared" si="68"/>
        <v>0.02</v>
      </c>
      <c r="E268" s="27">
        <f t="shared" si="69"/>
        <v>80.734748526401518</v>
      </c>
      <c r="F268" s="27">
        <f t="shared" si="70"/>
        <v>282.52144755056378</v>
      </c>
      <c r="G268" s="30">
        <f>IF(A268&gt;$C$3,"_",$C$8-SUM($F$26:F268))</f>
        <v>76122.603340842034</v>
      </c>
      <c r="H268" s="21">
        <f>IF(A268&gt;$C$3,"_",IFERROR(VLOOKUP(B268,BAZA_LIBOR_WIBOR_KURS!$C$2:$F$145,4,FALSE),H267))</f>
        <v>3.9140000000000001</v>
      </c>
      <c r="I268" s="20">
        <f>IF(A268&gt;$C$3,"_",IFERROR(VLOOKUP(B268,BAZA_LIBOR_WIBOR_KURS!$C$2:$F$145,3,FALSE),I267))</f>
        <v>1.7299999999999999E-2</v>
      </c>
      <c r="J268" s="20">
        <f t="shared" si="71"/>
        <v>0.02</v>
      </c>
      <c r="K268" s="28">
        <f t="shared" si="66"/>
        <v>0</v>
      </c>
      <c r="L268" s="21">
        <f t="shared" si="72"/>
        <v>1566.81</v>
      </c>
      <c r="M268" s="21">
        <f t="shared" si="73"/>
        <v>-1566.81</v>
      </c>
      <c r="N268" s="31">
        <f>IF(A268&gt;$C$3,"_",$C$2-SUM($M$26:M268))</f>
        <v>505634.83507922583</v>
      </c>
      <c r="P268" s="34">
        <f t="shared" si="74"/>
        <v>315.99580573233555</v>
      </c>
      <c r="Q268" s="34">
        <f t="shared" si="75"/>
        <v>1105.7889457129068</v>
      </c>
      <c r="R268" s="34">
        <f t="shared" si="76"/>
        <v>1421.7847514452424</v>
      </c>
      <c r="T268" s="34">
        <f t="shared" si="77"/>
        <v>231.68759875308177</v>
      </c>
      <c r="U268" s="34">
        <f t="shared" si="78"/>
        <v>810.76261428905661</v>
      </c>
      <c r="V268" s="34">
        <f t="shared" si="79"/>
        <v>1042.4502130421383</v>
      </c>
      <c r="X268" s="34">
        <f t="shared" si="83"/>
        <v>654.77471266888517</v>
      </c>
      <c r="Y268" s="34">
        <f t="shared" si="84"/>
        <v>599.01891206391372</v>
      </c>
      <c r="Z268" s="34">
        <f t="shared" si="85"/>
        <v>1253.7936247327989</v>
      </c>
      <c r="AA268" s="34">
        <f t="shared" si="86"/>
        <v>210052.36317980263</v>
      </c>
      <c r="AB268" s="33">
        <f t="shared" si="80"/>
        <v>2.7593954221361123</v>
      </c>
      <c r="AC268" s="11">
        <f t="shared" si="81"/>
        <v>46661</v>
      </c>
    </row>
    <row r="269" spans="1:29">
      <c r="A269" s="17">
        <f t="shared" si="82"/>
        <v>244</v>
      </c>
      <c r="B269" s="19">
        <f t="shared" si="67"/>
        <v>46692</v>
      </c>
      <c r="C269" s="20">
        <f>IF(A269&gt;$C$3,"_",IFERROR(VLOOKUP(B269,BAZA_LIBOR_WIBOR_KURS!$C$2:$F$145,2,FALSE),C268))</f>
        <v>-7.3200000000000001E-3</v>
      </c>
      <c r="D269" s="20">
        <f t="shared" si="68"/>
        <v>0.02</v>
      </c>
      <c r="E269" s="27">
        <f t="shared" si="69"/>
        <v>80.436217530156412</v>
      </c>
      <c r="F269" s="27">
        <f t="shared" si="70"/>
        <v>282.8199785468089</v>
      </c>
      <c r="G269" s="30">
        <f>IF(A269&gt;$C$3,"_",$C$8-SUM($F$26:F269))</f>
        <v>75839.783362295231</v>
      </c>
      <c r="H269" s="21">
        <f>IF(A269&gt;$C$3,"_",IFERROR(VLOOKUP(B269,BAZA_LIBOR_WIBOR_KURS!$C$2:$F$145,4,FALSE),H268))</f>
        <v>3.9140000000000001</v>
      </c>
      <c r="I269" s="20">
        <f>IF(A269&gt;$C$3,"_",IFERROR(VLOOKUP(B269,BAZA_LIBOR_WIBOR_KURS!$C$2:$F$145,3,FALSE),I268))</f>
        <v>1.7299999999999999E-2</v>
      </c>
      <c r="J269" s="20">
        <f t="shared" si="71"/>
        <v>0.02</v>
      </c>
      <c r="K269" s="28">
        <f t="shared" si="66"/>
        <v>0</v>
      </c>
      <c r="L269" s="21">
        <f t="shared" si="72"/>
        <v>1571.68</v>
      </c>
      <c r="M269" s="21">
        <f t="shared" si="73"/>
        <v>-1571.68</v>
      </c>
      <c r="N269" s="31">
        <f>IF(A269&gt;$C$3,"_",$C$2-SUM($M$26:M269))</f>
        <v>507206.51507922588</v>
      </c>
      <c r="P269" s="34">
        <f t="shared" si="74"/>
        <v>314.82735541303219</v>
      </c>
      <c r="Q269" s="34">
        <f t="shared" si="75"/>
        <v>1106.95739603221</v>
      </c>
      <c r="R269" s="34">
        <f t="shared" si="76"/>
        <v>1421.7847514452421</v>
      </c>
      <c r="T269" s="34">
        <f t="shared" si="77"/>
        <v>230.83089292398296</v>
      </c>
      <c r="U269" s="34">
        <f t="shared" si="78"/>
        <v>811.61932011815543</v>
      </c>
      <c r="V269" s="34">
        <f t="shared" si="79"/>
        <v>1042.4502130421383</v>
      </c>
      <c r="X269" s="34">
        <f t="shared" si="83"/>
        <v>652.91276221721978</v>
      </c>
      <c r="Y269" s="34">
        <f t="shared" si="84"/>
        <v>600.880862515579</v>
      </c>
      <c r="Z269" s="34">
        <f t="shared" si="85"/>
        <v>1253.7936247327989</v>
      </c>
      <c r="AA269" s="34">
        <f t="shared" si="86"/>
        <v>209451.48231728707</v>
      </c>
      <c r="AB269" s="33">
        <f t="shared" si="80"/>
        <v>2.7617626663925665</v>
      </c>
      <c r="AC269" s="11">
        <f t="shared" si="81"/>
        <v>46692</v>
      </c>
    </row>
    <row r="270" spans="1:29">
      <c r="A270" s="17">
        <f t="shared" si="82"/>
        <v>245</v>
      </c>
      <c r="B270" s="19">
        <f t="shared" si="67"/>
        <v>46722</v>
      </c>
      <c r="C270" s="20">
        <f>IF(A270&gt;$C$3,"_",IFERROR(VLOOKUP(B270,BAZA_LIBOR_WIBOR_KURS!$C$2:$F$145,2,FALSE),C269))</f>
        <v>-7.3200000000000001E-3</v>
      </c>
      <c r="D270" s="20">
        <f t="shared" si="68"/>
        <v>0.02</v>
      </c>
      <c r="E270" s="27">
        <f t="shared" si="69"/>
        <v>80.137371086158623</v>
      </c>
      <c r="F270" s="27">
        <f t="shared" si="70"/>
        <v>283.11882499080667</v>
      </c>
      <c r="G270" s="30">
        <f>IF(A270&gt;$C$3,"_",$C$8-SUM($F$26:F270))</f>
        <v>75556.66453730443</v>
      </c>
      <c r="H270" s="21">
        <f>IF(A270&gt;$C$3,"_",IFERROR(VLOOKUP(B270,BAZA_LIBOR_WIBOR_KURS!$C$2:$F$145,4,FALSE),H269))</f>
        <v>3.9140000000000001</v>
      </c>
      <c r="I270" s="20">
        <f>IF(A270&gt;$C$3,"_",IFERROR(VLOOKUP(B270,BAZA_LIBOR_WIBOR_KURS!$C$2:$F$145,3,FALSE),I269))</f>
        <v>1.7299999999999999E-2</v>
      </c>
      <c r="J270" s="20">
        <f t="shared" si="71"/>
        <v>0.02</v>
      </c>
      <c r="K270" s="28">
        <f t="shared" si="66"/>
        <v>0</v>
      </c>
      <c r="L270" s="21">
        <f t="shared" si="72"/>
        <v>1576.57</v>
      </c>
      <c r="M270" s="21">
        <f t="shared" si="73"/>
        <v>-1576.57</v>
      </c>
      <c r="N270" s="31">
        <f>IF(A270&gt;$C$3,"_",$C$2-SUM($M$26:M270))</f>
        <v>508783.08507922583</v>
      </c>
      <c r="P270" s="34">
        <f t="shared" si="74"/>
        <v>313.65767043122486</v>
      </c>
      <c r="Q270" s="34">
        <f t="shared" si="75"/>
        <v>1108.1270810140174</v>
      </c>
      <c r="R270" s="34">
        <f t="shared" si="76"/>
        <v>1421.7847514452424</v>
      </c>
      <c r="T270" s="34">
        <f t="shared" si="77"/>
        <v>229.97328184239146</v>
      </c>
      <c r="U270" s="34">
        <f t="shared" si="78"/>
        <v>812.4769311997469</v>
      </c>
      <c r="V270" s="34">
        <f t="shared" si="79"/>
        <v>1042.4502130421383</v>
      </c>
      <c r="X270" s="34">
        <f t="shared" si="83"/>
        <v>651.04502420290055</v>
      </c>
      <c r="Y270" s="34">
        <f t="shared" si="84"/>
        <v>602.748600529898</v>
      </c>
      <c r="Z270" s="34">
        <f t="shared" si="85"/>
        <v>1253.7936247327984</v>
      </c>
      <c r="AA270" s="34">
        <f t="shared" si="86"/>
        <v>208848.73371675718</v>
      </c>
      <c r="AB270" s="33">
        <f t="shared" si="80"/>
        <v>2.7641338457131432</v>
      </c>
      <c r="AC270" s="11">
        <f t="shared" si="81"/>
        <v>46722</v>
      </c>
    </row>
    <row r="271" spans="1:29">
      <c r="A271" s="17">
        <f t="shared" si="82"/>
        <v>246</v>
      </c>
      <c r="B271" s="19">
        <f t="shared" si="67"/>
        <v>46753</v>
      </c>
      <c r="C271" s="20">
        <f>IF(A271&gt;$C$3,"_",IFERROR(VLOOKUP(B271,BAZA_LIBOR_WIBOR_KURS!$C$2:$F$145,2,FALSE),C270))</f>
        <v>-7.3200000000000001E-3</v>
      </c>
      <c r="D271" s="20">
        <f t="shared" si="68"/>
        <v>0.02</v>
      </c>
      <c r="E271" s="27">
        <f t="shared" si="69"/>
        <v>79.838208861085022</v>
      </c>
      <c r="F271" s="27">
        <f t="shared" si="70"/>
        <v>283.41798721588037</v>
      </c>
      <c r="G271" s="30">
        <f>IF(A271&gt;$C$3,"_",$C$8-SUM($F$26:F271))</f>
        <v>75273.246550088545</v>
      </c>
      <c r="H271" s="21">
        <f>IF(A271&gt;$C$3,"_",IFERROR(VLOOKUP(B271,BAZA_LIBOR_WIBOR_KURS!$C$2:$F$145,4,FALSE),H270))</f>
        <v>3.9140000000000001</v>
      </c>
      <c r="I271" s="20">
        <f>IF(A271&gt;$C$3,"_",IFERROR(VLOOKUP(B271,BAZA_LIBOR_WIBOR_KURS!$C$2:$F$145,3,FALSE),I270))</f>
        <v>1.7299999999999999E-2</v>
      </c>
      <c r="J271" s="20">
        <f t="shared" si="71"/>
        <v>0.02</v>
      </c>
      <c r="K271" s="28">
        <f t="shared" si="66"/>
        <v>0</v>
      </c>
      <c r="L271" s="21">
        <f t="shared" si="72"/>
        <v>1581.47</v>
      </c>
      <c r="M271" s="21">
        <f t="shared" si="73"/>
        <v>-1581.47</v>
      </c>
      <c r="N271" s="31">
        <f>IF(A271&gt;$C$3,"_",$C$2-SUM($M$26:M271))</f>
        <v>510364.55507922586</v>
      </c>
      <c r="P271" s="34">
        <f t="shared" si="74"/>
        <v>312.48674948228677</v>
      </c>
      <c r="Q271" s="34">
        <f t="shared" si="75"/>
        <v>1109.2980019629558</v>
      </c>
      <c r="R271" s="34">
        <f t="shared" si="76"/>
        <v>1421.7847514452426</v>
      </c>
      <c r="T271" s="34">
        <f t="shared" si="77"/>
        <v>229.1147645517571</v>
      </c>
      <c r="U271" s="34">
        <f t="shared" si="78"/>
        <v>813.33544849038151</v>
      </c>
      <c r="V271" s="34">
        <f t="shared" si="79"/>
        <v>1042.4502130421386</v>
      </c>
      <c r="X271" s="34">
        <f t="shared" si="83"/>
        <v>649.17148063625359</v>
      </c>
      <c r="Y271" s="34">
        <f t="shared" si="84"/>
        <v>604.62214409654541</v>
      </c>
      <c r="Z271" s="34">
        <f t="shared" si="85"/>
        <v>1253.7936247327989</v>
      </c>
      <c r="AA271" s="34">
        <f t="shared" si="86"/>
        <v>208244.11157266065</v>
      </c>
      <c r="AB271" s="33">
        <f t="shared" si="80"/>
        <v>2.7665089672210463</v>
      </c>
      <c r="AC271" s="11">
        <f t="shared" si="81"/>
        <v>46753</v>
      </c>
    </row>
    <row r="272" spans="1:29">
      <c r="A272" s="17">
        <f t="shared" si="82"/>
        <v>247</v>
      </c>
      <c r="B272" s="19">
        <f t="shared" si="67"/>
        <v>46784</v>
      </c>
      <c r="C272" s="20">
        <f>IF(A272&gt;$C$3,"_",IFERROR(VLOOKUP(B272,BAZA_LIBOR_WIBOR_KURS!$C$2:$F$145,2,FALSE),C271))</f>
        <v>-7.3200000000000001E-3</v>
      </c>
      <c r="D272" s="20">
        <f t="shared" si="68"/>
        <v>0.02</v>
      </c>
      <c r="E272" s="27">
        <f t="shared" si="69"/>
        <v>79.538730521260234</v>
      </c>
      <c r="F272" s="27">
        <f t="shared" si="70"/>
        <v>283.71746555570508</v>
      </c>
      <c r="G272" s="30">
        <f>IF(A272&gt;$C$3,"_",$C$8-SUM($F$26:F272))</f>
        <v>74989.529084532842</v>
      </c>
      <c r="H272" s="21">
        <f>IF(A272&gt;$C$3,"_",IFERROR(VLOOKUP(B272,BAZA_LIBOR_WIBOR_KURS!$C$2:$F$145,4,FALSE),H271))</f>
        <v>3.9140000000000001</v>
      </c>
      <c r="I272" s="20">
        <f>IF(A272&gt;$C$3,"_",IFERROR(VLOOKUP(B272,BAZA_LIBOR_WIBOR_KURS!$C$2:$F$145,3,FALSE),I271))</f>
        <v>1.7299999999999999E-2</v>
      </c>
      <c r="J272" s="20">
        <f t="shared" si="71"/>
        <v>0.02</v>
      </c>
      <c r="K272" s="28">
        <f t="shared" si="66"/>
        <v>0</v>
      </c>
      <c r="L272" s="21">
        <f t="shared" si="72"/>
        <v>1586.38</v>
      </c>
      <c r="M272" s="21">
        <f t="shared" si="73"/>
        <v>-1586.38</v>
      </c>
      <c r="N272" s="31">
        <f>IF(A272&gt;$C$3,"_",$C$2-SUM($M$26:M272))</f>
        <v>511950.93507922586</v>
      </c>
      <c r="P272" s="34">
        <f t="shared" si="74"/>
        <v>311.31459126021258</v>
      </c>
      <c r="Q272" s="34">
        <f t="shared" si="75"/>
        <v>1110.4701601850297</v>
      </c>
      <c r="R272" s="34">
        <f t="shared" si="76"/>
        <v>1421.7847514452424</v>
      </c>
      <c r="T272" s="34">
        <f t="shared" si="77"/>
        <v>228.25534009451891</v>
      </c>
      <c r="U272" s="34">
        <f t="shared" si="78"/>
        <v>814.1948729476195</v>
      </c>
      <c r="V272" s="34">
        <f t="shared" si="79"/>
        <v>1042.4502130421383</v>
      </c>
      <c r="X272" s="34">
        <f t="shared" si="83"/>
        <v>647.29211347168678</v>
      </c>
      <c r="Y272" s="34">
        <f t="shared" si="84"/>
        <v>606.50151126111211</v>
      </c>
      <c r="Z272" s="34">
        <f t="shared" si="85"/>
        <v>1253.7936247327989</v>
      </c>
      <c r="AA272" s="34">
        <f t="shared" si="86"/>
        <v>207637.61006139955</v>
      </c>
      <c r="AB272" s="33">
        <f t="shared" si="80"/>
        <v>2.7688880380531202</v>
      </c>
      <c r="AC272" s="11">
        <f t="shared" si="81"/>
        <v>46784</v>
      </c>
    </row>
    <row r="273" spans="1:29">
      <c r="A273" s="17">
        <f t="shared" si="82"/>
        <v>248</v>
      </c>
      <c r="B273" s="19">
        <f t="shared" si="67"/>
        <v>46813</v>
      </c>
      <c r="C273" s="20">
        <f>IF(A273&gt;$C$3,"_",IFERROR(VLOOKUP(B273,BAZA_LIBOR_WIBOR_KURS!$C$2:$F$145,2,FALSE),C272))</f>
        <v>-7.3200000000000001E-3</v>
      </c>
      <c r="D273" s="20">
        <f t="shared" si="68"/>
        <v>0.02</v>
      </c>
      <c r="E273" s="27">
        <f t="shared" si="69"/>
        <v>79.238935732656373</v>
      </c>
      <c r="F273" s="27">
        <f t="shared" si="70"/>
        <v>284.01726034430897</v>
      </c>
      <c r="G273" s="30">
        <f>IF(A273&gt;$C$3,"_",$C$8-SUM($F$26:F273))</f>
        <v>74705.511824188536</v>
      </c>
      <c r="H273" s="21">
        <f>IF(A273&gt;$C$3,"_",IFERROR(VLOOKUP(B273,BAZA_LIBOR_WIBOR_KURS!$C$2:$F$145,4,FALSE),H272))</f>
        <v>3.9140000000000001</v>
      </c>
      <c r="I273" s="20">
        <f>IF(A273&gt;$C$3,"_",IFERROR(VLOOKUP(B273,BAZA_LIBOR_WIBOR_KURS!$C$2:$F$145,3,FALSE),I272))</f>
        <v>1.7299999999999999E-2</v>
      </c>
      <c r="J273" s="20">
        <f t="shared" si="71"/>
        <v>0.02</v>
      </c>
      <c r="K273" s="28">
        <f t="shared" si="66"/>
        <v>0</v>
      </c>
      <c r="L273" s="21">
        <f t="shared" si="72"/>
        <v>1591.31</v>
      </c>
      <c r="M273" s="21">
        <f t="shared" si="73"/>
        <v>-1591.31</v>
      </c>
      <c r="N273" s="31">
        <f>IF(A273&gt;$C$3,"_",$C$2-SUM($M$26:M273))</f>
        <v>513542.24507922586</v>
      </c>
      <c r="P273" s="34">
        <f t="shared" si="74"/>
        <v>310.14119445761708</v>
      </c>
      <c r="Q273" s="34">
        <f t="shared" si="75"/>
        <v>1111.6435569876253</v>
      </c>
      <c r="R273" s="34">
        <f t="shared" si="76"/>
        <v>1421.7847514452424</v>
      </c>
      <c r="T273" s="34">
        <f t="shared" si="77"/>
        <v>227.39500751210426</v>
      </c>
      <c r="U273" s="34">
        <f t="shared" si="78"/>
        <v>815.05520553003419</v>
      </c>
      <c r="V273" s="34">
        <f t="shared" si="79"/>
        <v>1042.4502130421383</v>
      </c>
      <c r="X273" s="34">
        <f t="shared" si="83"/>
        <v>645.40690460751694</v>
      </c>
      <c r="Y273" s="34">
        <f t="shared" si="84"/>
        <v>608.38672012528207</v>
      </c>
      <c r="Z273" s="34">
        <f t="shared" si="85"/>
        <v>1253.7936247327989</v>
      </c>
      <c r="AA273" s="34">
        <f t="shared" si="86"/>
        <v>207029.22334127428</v>
      </c>
      <c r="AB273" s="33">
        <f t="shared" si="80"/>
        <v>2.7712710653598829</v>
      </c>
      <c r="AC273" s="11">
        <f t="shared" si="81"/>
        <v>46813</v>
      </c>
    </row>
    <row r="274" spans="1:29">
      <c r="A274" s="17">
        <f t="shared" si="82"/>
        <v>249</v>
      </c>
      <c r="B274" s="19">
        <f t="shared" si="67"/>
        <v>46844</v>
      </c>
      <c r="C274" s="20">
        <f>IF(A274&gt;$C$3,"_",IFERROR(VLOOKUP(B274,BAZA_LIBOR_WIBOR_KURS!$C$2:$F$145,2,FALSE),C273))</f>
        <v>-7.3200000000000001E-3</v>
      </c>
      <c r="D274" s="20">
        <f t="shared" si="68"/>
        <v>0.02</v>
      </c>
      <c r="E274" s="27">
        <f t="shared" si="69"/>
        <v>78.938824160892551</v>
      </c>
      <c r="F274" s="27">
        <f t="shared" si="70"/>
        <v>284.31737191607283</v>
      </c>
      <c r="G274" s="30">
        <f>IF(A274&gt;$C$3,"_",$C$8-SUM($F$26:F274))</f>
        <v>74421.194452272466</v>
      </c>
      <c r="H274" s="21">
        <f>IF(A274&gt;$C$3,"_",IFERROR(VLOOKUP(B274,BAZA_LIBOR_WIBOR_KURS!$C$2:$F$145,4,FALSE),H273))</f>
        <v>3.9140000000000001</v>
      </c>
      <c r="I274" s="20">
        <f>IF(A274&gt;$C$3,"_",IFERROR(VLOOKUP(B274,BAZA_LIBOR_WIBOR_KURS!$C$2:$F$145,3,FALSE),I273))</f>
        <v>1.7299999999999999E-2</v>
      </c>
      <c r="J274" s="20">
        <f t="shared" si="71"/>
        <v>0.02</v>
      </c>
      <c r="K274" s="28">
        <f t="shared" si="66"/>
        <v>0</v>
      </c>
      <c r="L274" s="21">
        <f t="shared" si="72"/>
        <v>1596.26</v>
      </c>
      <c r="M274" s="21">
        <f t="shared" si="73"/>
        <v>-1596.26</v>
      </c>
      <c r="N274" s="31">
        <f>IF(A274&gt;$C$3,"_",$C$2-SUM($M$26:M274))</f>
        <v>515138.50507922587</v>
      </c>
      <c r="P274" s="34">
        <f t="shared" si="74"/>
        <v>308.96655776573346</v>
      </c>
      <c r="Q274" s="34">
        <f t="shared" si="75"/>
        <v>1112.818193679509</v>
      </c>
      <c r="R274" s="34">
        <f t="shared" si="76"/>
        <v>1421.7847514452424</v>
      </c>
      <c r="T274" s="34">
        <f t="shared" si="77"/>
        <v>226.53376584492753</v>
      </c>
      <c r="U274" s="34">
        <f t="shared" si="78"/>
        <v>815.91644719721103</v>
      </c>
      <c r="V274" s="34">
        <f t="shared" si="79"/>
        <v>1042.4502130421386</v>
      </c>
      <c r="X274" s="34">
        <f t="shared" si="83"/>
        <v>643.51583588579422</v>
      </c>
      <c r="Y274" s="34">
        <f t="shared" si="84"/>
        <v>610.2777888470049</v>
      </c>
      <c r="Z274" s="34">
        <f t="shared" si="85"/>
        <v>1253.7936247327991</v>
      </c>
      <c r="AA274" s="34">
        <f t="shared" si="86"/>
        <v>206418.94555242726</v>
      </c>
      <c r="AB274" s="33">
        <f t="shared" si="80"/>
        <v>2.773658056305548</v>
      </c>
      <c r="AC274" s="11">
        <f t="shared" si="81"/>
        <v>46844</v>
      </c>
    </row>
    <row r="275" spans="1:29">
      <c r="A275" s="17">
        <f t="shared" si="82"/>
        <v>250</v>
      </c>
      <c r="B275" s="19">
        <f t="shared" si="67"/>
        <v>46874</v>
      </c>
      <c r="C275" s="20">
        <f>IF(A275&gt;$C$3,"_",IFERROR(VLOOKUP(B275,BAZA_LIBOR_WIBOR_KURS!$C$2:$F$145,2,FALSE),C274))</f>
        <v>-7.3200000000000001E-3</v>
      </c>
      <c r="D275" s="20">
        <f t="shared" si="68"/>
        <v>0.02</v>
      </c>
      <c r="E275" s="27">
        <f t="shared" si="69"/>
        <v>78.638395471234574</v>
      </c>
      <c r="F275" s="27">
        <f t="shared" si="70"/>
        <v>284.61780060573085</v>
      </c>
      <c r="G275" s="30">
        <f>IF(A275&gt;$C$3,"_",$C$8-SUM($F$26:F275))</f>
        <v>74136.576651666735</v>
      </c>
      <c r="H275" s="21">
        <f>IF(A275&gt;$C$3,"_",IFERROR(VLOOKUP(B275,BAZA_LIBOR_WIBOR_KURS!$C$2:$F$145,4,FALSE),H274))</f>
        <v>3.9140000000000001</v>
      </c>
      <c r="I275" s="20">
        <f>IF(A275&gt;$C$3,"_",IFERROR(VLOOKUP(B275,BAZA_LIBOR_WIBOR_KURS!$C$2:$F$145,3,FALSE),I274))</f>
        <v>1.7299999999999999E-2</v>
      </c>
      <c r="J275" s="20">
        <f t="shared" si="71"/>
        <v>0.02</v>
      </c>
      <c r="K275" s="28">
        <f t="shared" si="66"/>
        <v>0</v>
      </c>
      <c r="L275" s="21">
        <f t="shared" si="72"/>
        <v>1601.22</v>
      </c>
      <c r="M275" s="21">
        <f t="shared" si="73"/>
        <v>-1601.22</v>
      </c>
      <c r="N275" s="31">
        <f>IF(A275&gt;$C$3,"_",$C$2-SUM($M$26:M275))</f>
        <v>516739.72507922584</v>
      </c>
      <c r="P275" s="34">
        <f t="shared" si="74"/>
        <v>307.79067987441215</v>
      </c>
      <c r="Q275" s="34">
        <f t="shared" si="75"/>
        <v>1113.9940715708306</v>
      </c>
      <c r="R275" s="34">
        <f t="shared" si="76"/>
        <v>1421.7847514452428</v>
      </c>
      <c r="T275" s="34">
        <f t="shared" si="77"/>
        <v>225.67161413238915</v>
      </c>
      <c r="U275" s="34">
        <f t="shared" si="78"/>
        <v>816.77859890974958</v>
      </c>
      <c r="V275" s="34">
        <f t="shared" si="79"/>
        <v>1042.4502130421388</v>
      </c>
      <c r="X275" s="34">
        <f t="shared" si="83"/>
        <v>641.61888909212803</v>
      </c>
      <c r="Y275" s="34">
        <f t="shared" si="84"/>
        <v>612.17473564067097</v>
      </c>
      <c r="Z275" s="34">
        <f t="shared" si="85"/>
        <v>1253.7936247327989</v>
      </c>
      <c r="AA275" s="34">
        <f t="shared" si="86"/>
        <v>205806.77081678659</v>
      </c>
      <c r="AB275" s="33">
        <f t="shared" si="80"/>
        <v>2.7760490180680559</v>
      </c>
      <c r="AC275" s="11">
        <f t="shared" si="81"/>
        <v>46874</v>
      </c>
    </row>
    <row r="276" spans="1:29">
      <c r="A276" s="17">
        <f t="shared" si="82"/>
        <v>251</v>
      </c>
      <c r="B276" s="19">
        <f t="shared" si="67"/>
        <v>46905</v>
      </c>
      <c r="C276" s="20">
        <f>IF(A276&gt;$C$3,"_",IFERROR(VLOOKUP(B276,BAZA_LIBOR_WIBOR_KURS!$C$2:$F$145,2,FALSE),C275))</f>
        <v>-7.3200000000000001E-3</v>
      </c>
      <c r="D276" s="20">
        <f t="shared" si="68"/>
        <v>0.02</v>
      </c>
      <c r="E276" s="27">
        <f t="shared" si="69"/>
        <v>78.337649328594523</v>
      </c>
      <c r="F276" s="27">
        <f t="shared" si="70"/>
        <v>284.91854674837089</v>
      </c>
      <c r="G276" s="30">
        <f>IF(A276&gt;$C$3,"_",$C$8-SUM($F$26:F276))</f>
        <v>73851.658104918373</v>
      </c>
      <c r="H276" s="21">
        <f>IF(A276&gt;$C$3,"_",IFERROR(VLOOKUP(B276,BAZA_LIBOR_WIBOR_KURS!$C$2:$F$145,4,FALSE),H275))</f>
        <v>3.9140000000000001</v>
      </c>
      <c r="I276" s="20">
        <f>IF(A276&gt;$C$3,"_",IFERROR(VLOOKUP(B276,BAZA_LIBOR_WIBOR_KURS!$C$2:$F$145,3,FALSE),I275))</f>
        <v>1.7299999999999999E-2</v>
      </c>
      <c r="J276" s="20">
        <f t="shared" si="71"/>
        <v>0.02</v>
      </c>
      <c r="K276" s="28">
        <f t="shared" si="66"/>
        <v>0</v>
      </c>
      <c r="L276" s="21">
        <f t="shared" si="72"/>
        <v>1606.2</v>
      </c>
      <c r="M276" s="21">
        <f t="shared" si="73"/>
        <v>-1606.2</v>
      </c>
      <c r="N276" s="31">
        <f>IF(A276&gt;$C$3,"_",$C$2-SUM($M$26:M276))</f>
        <v>518345.92507922591</v>
      </c>
      <c r="P276" s="34">
        <f t="shared" si="74"/>
        <v>306.61355947211899</v>
      </c>
      <c r="Q276" s="34">
        <f t="shared" si="75"/>
        <v>1115.1711919731238</v>
      </c>
      <c r="R276" s="34">
        <f t="shared" si="76"/>
        <v>1421.7847514452428</v>
      </c>
      <c r="T276" s="34">
        <f t="shared" si="77"/>
        <v>224.80855141287455</v>
      </c>
      <c r="U276" s="34">
        <f t="shared" si="78"/>
        <v>817.64166162926415</v>
      </c>
      <c r="V276" s="34">
        <f t="shared" si="79"/>
        <v>1042.4502130421388</v>
      </c>
      <c r="X276" s="34">
        <f t="shared" si="83"/>
        <v>639.71604595551162</v>
      </c>
      <c r="Y276" s="34">
        <f t="shared" si="84"/>
        <v>614.0775787772875</v>
      </c>
      <c r="Z276" s="34">
        <f t="shared" si="85"/>
        <v>1253.7936247327991</v>
      </c>
      <c r="AA276" s="34">
        <f t="shared" si="86"/>
        <v>205192.69323800929</v>
      </c>
      <c r="AB276" s="33">
        <f t="shared" si="80"/>
        <v>2.778443957839098</v>
      </c>
      <c r="AC276" s="11">
        <f t="shared" si="81"/>
        <v>46905</v>
      </c>
    </row>
    <row r="277" spans="1:29">
      <c r="A277" s="17">
        <f t="shared" si="82"/>
        <v>252</v>
      </c>
      <c r="B277" s="19">
        <f t="shared" si="67"/>
        <v>46935</v>
      </c>
      <c r="C277" s="20">
        <f>IF(A277&gt;$C$3,"_",IFERROR(VLOOKUP(B277,BAZA_LIBOR_WIBOR_KURS!$C$2:$F$145,2,FALSE),C276))</f>
        <v>-7.3200000000000001E-3</v>
      </c>
      <c r="D277" s="20">
        <f t="shared" si="68"/>
        <v>0.02</v>
      </c>
      <c r="E277" s="27">
        <f t="shared" si="69"/>
        <v>78.036585397530416</v>
      </c>
      <c r="F277" s="27">
        <f t="shared" si="70"/>
        <v>285.21961067943499</v>
      </c>
      <c r="G277" s="30">
        <f>IF(A277&gt;$C$3,"_",$C$8-SUM($F$26:F277))</f>
        <v>73566.43849423893</v>
      </c>
      <c r="H277" s="21">
        <f>IF(A277&gt;$C$3,"_",IFERROR(VLOOKUP(B277,BAZA_LIBOR_WIBOR_KURS!$C$2:$F$145,4,FALSE),H276))</f>
        <v>3.9140000000000001</v>
      </c>
      <c r="I277" s="20">
        <f>IF(A277&gt;$C$3,"_",IFERROR(VLOOKUP(B277,BAZA_LIBOR_WIBOR_KURS!$C$2:$F$145,3,FALSE),I276))</f>
        <v>1.7299999999999999E-2</v>
      </c>
      <c r="J277" s="20">
        <f t="shared" si="71"/>
        <v>0.02</v>
      </c>
      <c r="K277" s="28">
        <f t="shared" si="66"/>
        <v>0</v>
      </c>
      <c r="L277" s="21">
        <f t="shared" si="72"/>
        <v>1611.19</v>
      </c>
      <c r="M277" s="21">
        <f t="shared" si="73"/>
        <v>-1611.19</v>
      </c>
      <c r="N277" s="31">
        <f>IF(A277&gt;$C$3,"_",$C$2-SUM($M$26:M277))</f>
        <v>519957.11507922586</v>
      </c>
      <c r="P277" s="34">
        <f t="shared" si="74"/>
        <v>305.43519524593404</v>
      </c>
      <c r="Q277" s="34">
        <f t="shared" si="75"/>
        <v>1116.3495561993086</v>
      </c>
      <c r="R277" s="34">
        <f t="shared" si="76"/>
        <v>1421.7847514452426</v>
      </c>
      <c r="T277" s="34">
        <f t="shared" si="77"/>
        <v>223.94457672375296</v>
      </c>
      <c r="U277" s="34">
        <f t="shared" si="78"/>
        <v>818.50563631838577</v>
      </c>
      <c r="V277" s="34">
        <f t="shared" si="79"/>
        <v>1042.4502130421388</v>
      </c>
      <c r="X277" s="34">
        <f t="shared" si="83"/>
        <v>637.80728814814552</v>
      </c>
      <c r="Y277" s="34">
        <f t="shared" si="84"/>
        <v>615.98633658465349</v>
      </c>
      <c r="Z277" s="34">
        <f t="shared" si="85"/>
        <v>1253.7936247327989</v>
      </c>
      <c r="AA277" s="34">
        <f t="shared" si="86"/>
        <v>204576.70690142465</v>
      </c>
      <c r="AB277" s="33">
        <f t="shared" si="80"/>
        <v>2.7808428828241465</v>
      </c>
      <c r="AC277" s="11">
        <f t="shared" si="81"/>
        <v>46935</v>
      </c>
    </row>
    <row r="278" spans="1:29">
      <c r="A278" s="17">
        <f t="shared" si="82"/>
        <v>253</v>
      </c>
      <c r="B278" s="19">
        <f t="shared" si="67"/>
        <v>46966</v>
      </c>
      <c r="C278" s="20">
        <f>IF(A278&gt;$C$3,"_",IFERROR(VLOOKUP(B278,BAZA_LIBOR_WIBOR_KURS!$C$2:$F$145,2,FALSE),C277))</f>
        <v>-7.3200000000000001E-3</v>
      </c>
      <c r="D278" s="20">
        <f t="shared" si="68"/>
        <v>0.02</v>
      </c>
      <c r="E278" s="27">
        <f t="shared" si="69"/>
        <v>77.735203342245811</v>
      </c>
      <c r="F278" s="27">
        <f t="shared" si="70"/>
        <v>285.52099273471958</v>
      </c>
      <c r="G278" s="30">
        <f>IF(A278&gt;$C$3,"_",$C$8-SUM($F$26:F278))</f>
        <v>73280.917501504213</v>
      </c>
      <c r="H278" s="21">
        <f>IF(A278&gt;$C$3,"_",IFERROR(VLOOKUP(B278,BAZA_LIBOR_WIBOR_KURS!$C$2:$F$145,4,FALSE),H277))</f>
        <v>3.9140000000000001</v>
      </c>
      <c r="I278" s="20">
        <f>IF(A278&gt;$C$3,"_",IFERROR(VLOOKUP(B278,BAZA_LIBOR_WIBOR_KURS!$C$2:$F$145,3,FALSE),I277))</f>
        <v>1.7299999999999999E-2</v>
      </c>
      <c r="J278" s="20">
        <f t="shared" si="71"/>
        <v>0.02</v>
      </c>
      <c r="K278" s="28">
        <f t="shared" si="66"/>
        <v>0</v>
      </c>
      <c r="L278" s="21">
        <f t="shared" si="72"/>
        <v>1616.2</v>
      </c>
      <c r="M278" s="21">
        <f t="shared" si="73"/>
        <v>-1616.2</v>
      </c>
      <c r="N278" s="31">
        <f>IF(A278&gt;$C$3,"_",$C$2-SUM($M$26:M278))</f>
        <v>521573.31507922593</v>
      </c>
      <c r="P278" s="34">
        <f t="shared" si="74"/>
        <v>304.25558588155013</v>
      </c>
      <c r="Q278" s="34">
        <f t="shared" si="75"/>
        <v>1117.5291655636925</v>
      </c>
      <c r="R278" s="34">
        <f t="shared" si="76"/>
        <v>1421.7847514452426</v>
      </c>
      <c r="T278" s="34">
        <f t="shared" si="77"/>
        <v>223.07968910137652</v>
      </c>
      <c r="U278" s="34">
        <f t="shared" si="78"/>
        <v>819.37052394076215</v>
      </c>
      <c r="V278" s="34">
        <f t="shared" si="79"/>
        <v>1042.4502130421388</v>
      </c>
      <c r="X278" s="34">
        <f t="shared" si="83"/>
        <v>635.89259728526156</v>
      </c>
      <c r="Y278" s="34">
        <f t="shared" si="84"/>
        <v>617.90102744753733</v>
      </c>
      <c r="Z278" s="34">
        <f t="shared" si="85"/>
        <v>1253.7936247327989</v>
      </c>
      <c r="AA278" s="34">
        <f t="shared" si="86"/>
        <v>203958.80587397711</v>
      </c>
      <c r="AB278" s="33">
        <f t="shared" si="80"/>
        <v>2.783245800242478</v>
      </c>
      <c r="AC278" s="11">
        <f t="shared" si="81"/>
        <v>46966</v>
      </c>
    </row>
    <row r="279" spans="1:29">
      <c r="A279" s="17">
        <f t="shared" si="82"/>
        <v>254</v>
      </c>
      <c r="B279" s="19">
        <f t="shared" si="67"/>
        <v>46997</v>
      </c>
      <c r="C279" s="20">
        <f>IF(A279&gt;$C$3,"_",IFERROR(VLOOKUP(B279,BAZA_LIBOR_WIBOR_KURS!$C$2:$F$145,2,FALSE),C278))</f>
        <v>-7.3200000000000001E-3</v>
      </c>
      <c r="D279" s="20">
        <f t="shared" si="68"/>
        <v>0.02</v>
      </c>
      <c r="E279" s="27">
        <f t="shared" si="69"/>
        <v>77.433502826589446</v>
      </c>
      <c r="F279" s="27">
        <f t="shared" si="70"/>
        <v>285.82269325037589</v>
      </c>
      <c r="G279" s="30">
        <f>IF(A279&gt;$C$3,"_",$C$8-SUM($F$26:F279))</f>
        <v>72995.094808253838</v>
      </c>
      <c r="H279" s="21">
        <f>IF(A279&gt;$C$3,"_",IFERROR(VLOOKUP(B279,BAZA_LIBOR_WIBOR_KURS!$C$2:$F$145,4,FALSE),H278))</f>
        <v>3.9140000000000001</v>
      </c>
      <c r="I279" s="20">
        <f>IF(A279&gt;$C$3,"_",IFERROR(VLOOKUP(B279,BAZA_LIBOR_WIBOR_KURS!$C$2:$F$145,3,FALSE),I278))</f>
        <v>1.7299999999999999E-2</v>
      </c>
      <c r="J279" s="20">
        <f t="shared" si="71"/>
        <v>0.02</v>
      </c>
      <c r="K279" s="28">
        <f t="shared" si="66"/>
        <v>0</v>
      </c>
      <c r="L279" s="21">
        <f t="shared" si="72"/>
        <v>1621.22</v>
      </c>
      <c r="M279" s="21">
        <f t="shared" si="73"/>
        <v>-1621.22</v>
      </c>
      <c r="N279" s="31">
        <f>IF(A279&gt;$C$3,"_",$C$2-SUM($M$26:M279))</f>
        <v>523194.5350792259</v>
      </c>
      <c r="P279" s="34">
        <f t="shared" si="74"/>
        <v>303.07473006327109</v>
      </c>
      <c r="Q279" s="34">
        <f t="shared" si="75"/>
        <v>1118.7100213819713</v>
      </c>
      <c r="R279" s="34">
        <f t="shared" si="76"/>
        <v>1421.7847514452424</v>
      </c>
      <c r="T279" s="34">
        <f t="shared" si="77"/>
        <v>222.21388758107909</v>
      </c>
      <c r="U279" s="34">
        <f t="shared" si="78"/>
        <v>820.23632546105944</v>
      </c>
      <c r="V279" s="34">
        <f t="shared" si="79"/>
        <v>1042.4502130421386</v>
      </c>
      <c r="X279" s="34">
        <f t="shared" si="83"/>
        <v>633.97195492494552</v>
      </c>
      <c r="Y279" s="34">
        <f t="shared" si="84"/>
        <v>619.82166980785337</v>
      </c>
      <c r="Z279" s="34">
        <f t="shared" si="85"/>
        <v>1253.7936247327989</v>
      </c>
      <c r="AA279" s="34">
        <f t="shared" si="86"/>
        <v>203338.98420416925</v>
      </c>
      <c r="AB279" s="33">
        <f t="shared" si="80"/>
        <v>2.785652717327205</v>
      </c>
      <c r="AC279" s="11">
        <f t="shared" si="81"/>
        <v>46997</v>
      </c>
    </row>
    <row r="280" spans="1:29">
      <c r="A280" s="17">
        <f t="shared" si="82"/>
        <v>255</v>
      </c>
      <c r="B280" s="19">
        <f t="shared" si="67"/>
        <v>47027</v>
      </c>
      <c r="C280" s="20">
        <f>IF(A280&gt;$C$3,"_",IFERROR(VLOOKUP(B280,BAZA_LIBOR_WIBOR_KURS!$C$2:$F$145,2,FALSE),C279))</f>
        <v>-7.3200000000000001E-3</v>
      </c>
      <c r="D280" s="20">
        <f t="shared" si="68"/>
        <v>0.02</v>
      </c>
      <c r="E280" s="27">
        <f t="shared" si="69"/>
        <v>77.131483514054892</v>
      </c>
      <c r="F280" s="27">
        <f t="shared" si="70"/>
        <v>286.12471256291053</v>
      </c>
      <c r="G280" s="30">
        <f>IF(A280&gt;$C$3,"_",$C$8-SUM($F$26:F280))</f>
        <v>72708.970095690922</v>
      </c>
      <c r="H280" s="21">
        <f>IF(A280&gt;$C$3,"_",IFERROR(VLOOKUP(B280,BAZA_LIBOR_WIBOR_KURS!$C$2:$F$145,4,FALSE),H279))</f>
        <v>3.9140000000000001</v>
      </c>
      <c r="I280" s="20">
        <f>IF(A280&gt;$C$3,"_",IFERROR(VLOOKUP(B280,BAZA_LIBOR_WIBOR_KURS!$C$2:$F$145,3,FALSE),I279))</f>
        <v>1.7299999999999999E-2</v>
      </c>
      <c r="J280" s="20">
        <f t="shared" si="71"/>
        <v>0.02</v>
      </c>
      <c r="K280" s="28">
        <f t="shared" si="66"/>
        <v>0</v>
      </c>
      <c r="L280" s="21">
        <f t="shared" si="72"/>
        <v>1626.26</v>
      </c>
      <c r="M280" s="21">
        <f t="shared" si="73"/>
        <v>-1626.26</v>
      </c>
      <c r="N280" s="31">
        <f>IF(A280&gt;$C$3,"_",$C$2-SUM($M$26:M280))</f>
        <v>524820.79507922591</v>
      </c>
      <c r="P280" s="34">
        <f t="shared" si="74"/>
        <v>301.89262647401085</v>
      </c>
      <c r="Q280" s="34">
        <f t="shared" si="75"/>
        <v>1119.8921249712319</v>
      </c>
      <c r="R280" s="34">
        <f t="shared" si="76"/>
        <v>1421.7847514452428</v>
      </c>
      <c r="T280" s="34">
        <f t="shared" si="77"/>
        <v>221.34717119717527</v>
      </c>
      <c r="U280" s="34">
        <f t="shared" si="78"/>
        <v>821.1030418449634</v>
      </c>
      <c r="V280" s="34">
        <f t="shared" si="79"/>
        <v>1042.4502130421388</v>
      </c>
      <c r="X280" s="34">
        <f t="shared" si="83"/>
        <v>632.04534256795932</v>
      </c>
      <c r="Y280" s="34">
        <f t="shared" si="84"/>
        <v>621.74828216483979</v>
      </c>
      <c r="Z280" s="34">
        <f t="shared" si="85"/>
        <v>1253.7936247327991</v>
      </c>
      <c r="AA280" s="34">
        <f t="shared" si="86"/>
        <v>202717.23592200442</v>
      </c>
      <c r="AB280" s="33">
        <f t="shared" si="80"/>
        <v>2.7880636413253006</v>
      </c>
      <c r="AC280" s="11">
        <f t="shared" si="81"/>
        <v>47027</v>
      </c>
    </row>
    <row r="281" spans="1:29">
      <c r="A281" s="17">
        <f t="shared" si="82"/>
        <v>256</v>
      </c>
      <c r="B281" s="19">
        <f t="shared" si="67"/>
        <v>47058</v>
      </c>
      <c r="C281" s="20">
        <f>IF(A281&gt;$C$3,"_",IFERROR(VLOOKUP(B281,BAZA_LIBOR_WIBOR_KURS!$C$2:$F$145,2,FALSE),C280))</f>
        <v>-7.3200000000000001E-3</v>
      </c>
      <c r="D281" s="20">
        <f t="shared" si="68"/>
        <v>0.02</v>
      </c>
      <c r="E281" s="27">
        <f t="shared" si="69"/>
        <v>76.829145067780075</v>
      </c>
      <c r="F281" s="27">
        <f t="shared" si="70"/>
        <v>286.42705100918522</v>
      </c>
      <c r="G281" s="30">
        <f>IF(A281&gt;$C$3,"_",$C$8-SUM($F$26:F281))</f>
        <v>72422.543044681748</v>
      </c>
      <c r="H281" s="21">
        <f>IF(A281&gt;$C$3,"_",IFERROR(VLOOKUP(B281,BAZA_LIBOR_WIBOR_KURS!$C$2:$F$145,4,FALSE),H280))</f>
        <v>3.9140000000000001</v>
      </c>
      <c r="I281" s="20">
        <f>IF(A281&gt;$C$3,"_",IFERROR(VLOOKUP(B281,BAZA_LIBOR_WIBOR_KURS!$C$2:$F$145,3,FALSE),I280))</f>
        <v>1.7299999999999999E-2</v>
      </c>
      <c r="J281" s="20">
        <f t="shared" si="71"/>
        <v>0.02</v>
      </c>
      <c r="K281" s="28">
        <f t="shared" si="66"/>
        <v>0</v>
      </c>
      <c r="L281" s="21">
        <f t="shared" si="72"/>
        <v>1631.32</v>
      </c>
      <c r="M281" s="21">
        <f t="shared" si="73"/>
        <v>-1631.32</v>
      </c>
      <c r="N281" s="31">
        <f>IF(A281&gt;$C$3,"_",$C$2-SUM($M$26:M281))</f>
        <v>526452.11507922597</v>
      </c>
      <c r="P281" s="34">
        <f t="shared" si="74"/>
        <v>300.70927379529121</v>
      </c>
      <c r="Q281" s="34">
        <f t="shared" si="75"/>
        <v>1121.0754776499509</v>
      </c>
      <c r="R281" s="34">
        <f t="shared" si="76"/>
        <v>1421.7847514452421</v>
      </c>
      <c r="T281" s="34">
        <f t="shared" si="77"/>
        <v>220.47953898295907</v>
      </c>
      <c r="U281" s="34">
        <f t="shared" si="78"/>
        <v>821.97067405917926</v>
      </c>
      <c r="V281" s="34">
        <f t="shared" si="79"/>
        <v>1042.4502130421383</v>
      </c>
      <c r="X281" s="34">
        <f t="shared" si="83"/>
        <v>630.11274165756367</v>
      </c>
      <c r="Y281" s="34">
        <f t="shared" si="84"/>
        <v>623.68088307523522</v>
      </c>
      <c r="Z281" s="34">
        <f t="shared" si="85"/>
        <v>1253.7936247327989</v>
      </c>
      <c r="AA281" s="34">
        <f t="shared" si="86"/>
        <v>202093.55503892919</v>
      </c>
      <c r="AB281" s="33">
        <f t="shared" si="80"/>
        <v>2.7904785794976257</v>
      </c>
      <c r="AC281" s="11">
        <f t="shared" si="81"/>
        <v>47058</v>
      </c>
    </row>
    <row r="282" spans="1:29">
      <c r="A282" s="17">
        <f t="shared" si="82"/>
        <v>257</v>
      </c>
      <c r="B282" s="19">
        <f t="shared" si="67"/>
        <v>47088</v>
      </c>
      <c r="C282" s="20">
        <f>IF(A282&gt;$C$3,"_",IFERROR(VLOOKUP(B282,BAZA_LIBOR_WIBOR_KURS!$C$2:$F$145,2,FALSE),C281))</f>
        <v>-7.3200000000000001E-3</v>
      </c>
      <c r="D282" s="20">
        <f t="shared" si="68"/>
        <v>0.02</v>
      </c>
      <c r="E282" s="27">
        <f t="shared" si="69"/>
        <v>76.526487150547055</v>
      </c>
      <c r="F282" s="27">
        <f t="shared" si="70"/>
        <v>286.72970892641837</v>
      </c>
      <c r="G282" s="30">
        <f>IF(A282&gt;$C$3,"_",$C$8-SUM($F$26:F282))</f>
        <v>72135.813335755316</v>
      </c>
      <c r="H282" s="21">
        <f>IF(A282&gt;$C$3,"_",IFERROR(VLOOKUP(B282,BAZA_LIBOR_WIBOR_KURS!$C$2:$F$145,4,FALSE),H281))</f>
        <v>3.9140000000000001</v>
      </c>
      <c r="I282" s="20">
        <f>IF(A282&gt;$C$3,"_",IFERROR(VLOOKUP(B282,BAZA_LIBOR_WIBOR_KURS!$C$2:$F$145,3,FALSE),I281))</f>
        <v>1.7299999999999999E-2</v>
      </c>
      <c r="J282" s="20">
        <f t="shared" si="71"/>
        <v>0.02</v>
      </c>
      <c r="K282" s="28">
        <f t="shared" ref="K282:K345" si="87">IF(A282&gt;$C$3,"_",IF(B282&gt;$F$4,0,H282*(E282+F282)))</f>
        <v>0</v>
      </c>
      <c r="L282" s="21">
        <f t="shared" si="72"/>
        <v>1636.39</v>
      </c>
      <c r="M282" s="21">
        <f t="shared" si="73"/>
        <v>-1636.39</v>
      </c>
      <c r="N282" s="31">
        <f>IF(A282&gt;$C$3,"_",$C$2-SUM($M$26:M282))</f>
        <v>528088.50507922587</v>
      </c>
      <c r="P282" s="34">
        <f t="shared" si="74"/>
        <v>299.52467070724117</v>
      </c>
      <c r="Q282" s="34">
        <f t="shared" si="75"/>
        <v>1122.2600807380015</v>
      </c>
      <c r="R282" s="34">
        <f t="shared" si="76"/>
        <v>1421.7847514452428</v>
      </c>
      <c r="T282" s="34">
        <f t="shared" si="77"/>
        <v>219.61098997070326</v>
      </c>
      <c r="U282" s="34">
        <f t="shared" si="78"/>
        <v>822.83922307143541</v>
      </c>
      <c r="V282" s="34">
        <f t="shared" si="79"/>
        <v>1042.4502130421388</v>
      </c>
      <c r="X282" s="34">
        <f t="shared" si="83"/>
        <v>628.17413357933822</v>
      </c>
      <c r="Y282" s="34">
        <f t="shared" si="84"/>
        <v>625.6194911534609</v>
      </c>
      <c r="Z282" s="34">
        <f t="shared" si="85"/>
        <v>1253.7936247327991</v>
      </c>
      <c r="AA282" s="34">
        <f t="shared" si="86"/>
        <v>201467.93554777573</v>
      </c>
      <c r="AB282" s="33">
        <f t="shared" si="80"/>
        <v>2.7928975391189605</v>
      </c>
      <c r="AC282" s="11">
        <f t="shared" si="81"/>
        <v>47088</v>
      </c>
    </row>
    <row r="283" spans="1:29">
      <c r="A283" s="17">
        <f t="shared" si="82"/>
        <v>258</v>
      </c>
      <c r="B283" s="19">
        <f t="shared" ref="B283:B346" si="88">IF(A283&gt;$C$3,"_",DATE(YEAR(B282),MONTH(B282)+1,1))</f>
        <v>47119</v>
      </c>
      <c r="C283" s="20">
        <f>IF(A283&gt;$C$3,"_",IFERROR(VLOOKUP(B283,BAZA_LIBOR_WIBOR_KURS!$C$2:$F$145,2,FALSE),C282))</f>
        <v>-7.3200000000000001E-3</v>
      </c>
      <c r="D283" s="20">
        <f t="shared" ref="D283:D346" si="89">IF(A283&gt;$C$3,"_",D282)</f>
        <v>0.02</v>
      </c>
      <c r="E283" s="27">
        <f t="shared" ref="E283:E346" si="90">IF(A283&gt;$C$3,"_",IPMT((C283+D283)/12,1,$C$3-A282,-G282))</f>
        <v>76.223509424781454</v>
      </c>
      <c r="F283" s="27">
        <f t="shared" ref="F283:F346" si="91">IF(A283&gt;$C$3,"_",PPMT((C283+D283)/12,1,$C$3-A282,-G282))</f>
        <v>287.03268665218394</v>
      </c>
      <c r="G283" s="30">
        <f>IF(A283&gt;$C$3,"_",$C$8-SUM($F$26:F283))</f>
        <v>71848.780649103137</v>
      </c>
      <c r="H283" s="21">
        <f>IF(A283&gt;$C$3,"_",IFERROR(VLOOKUP(B283,BAZA_LIBOR_WIBOR_KURS!$C$2:$F$145,4,FALSE),H282))</f>
        <v>3.9140000000000001</v>
      </c>
      <c r="I283" s="20">
        <f>IF(A283&gt;$C$3,"_",IFERROR(VLOOKUP(B283,BAZA_LIBOR_WIBOR_KURS!$C$2:$F$145,3,FALSE),I282))</f>
        <v>1.7299999999999999E-2</v>
      </c>
      <c r="J283" s="20">
        <f t="shared" ref="J283:J346" si="92">IF(A283&gt;$C$3,"_",J282)</f>
        <v>0.02</v>
      </c>
      <c r="K283" s="28">
        <f t="shared" si="87"/>
        <v>0</v>
      </c>
      <c r="L283" s="21">
        <f t="shared" ref="L283:L346" si="93">IF(A283&gt;$C$3,"_",IF(N282&lt;0,0,ROUND(N282*(I283+J283)/12,2)))</f>
        <v>1641.48</v>
      </c>
      <c r="M283" s="21">
        <f t="shared" ref="M283:M346" si="94">IFERROR(K283-L283,"_")</f>
        <v>-1641.48</v>
      </c>
      <c r="N283" s="31">
        <f>IF(A283&gt;$C$3,"_",$C$2-SUM($M$26:M283))</f>
        <v>529729.98507922597</v>
      </c>
      <c r="P283" s="34">
        <f t="shared" ref="P283:P346" si="95">IF(ISNUMBER(E283)=TRUE,E283*H283,)</f>
        <v>298.33881588859464</v>
      </c>
      <c r="Q283" s="34">
        <f t="shared" ref="Q283:Q346" si="96">IF(ISNUMBER(E283)=TRUE,F283*H283,)</f>
        <v>1123.445935556648</v>
      </c>
      <c r="R283" s="34">
        <f t="shared" ref="R283:R346" si="97">Q283+P283</f>
        <v>1421.7847514452426</v>
      </c>
      <c r="T283" s="34">
        <f t="shared" ref="T283:T346" si="98">IF(ISNUMBER(E283)=TRUE,IF(B283&gt;F$4,E283*I$5,E283*H283),)</f>
        <v>218.74152319165771</v>
      </c>
      <c r="U283" s="34">
        <f t="shared" ref="U283:U346" si="99">IF(ISNUMBER(F283)=TRUE,IF(B283&gt;F$4,F283*I$5,F283*H283),)</f>
        <v>823.70868985048094</v>
      </c>
      <c r="V283" s="34">
        <f t="shared" ref="V283:V346" si="100">U283+T283</f>
        <v>1042.4502130421386</v>
      </c>
      <c r="X283" s="34">
        <f t="shared" si="83"/>
        <v>626.22949966100282</v>
      </c>
      <c r="Y283" s="34">
        <f t="shared" si="84"/>
        <v>627.56412507179618</v>
      </c>
      <c r="Z283" s="34">
        <f t="shared" si="85"/>
        <v>1253.7936247327989</v>
      </c>
      <c r="AA283" s="34">
        <f t="shared" si="86"/>
        <v>200840.37142270393</v>
      </c>
      <c r="AB283" s="33">
        <f t="shared" ref="AB283:AB346" si="101">AA283/G283</f>
        <v>2.7953205274780255</v>
      </c>
      <c r="AC283" s="11">
        <f t="shared" ref="AC283:AC346" si="102">B283</f>
        <v>47119</v>
      </c>
    </row>
    <row r="284" spans="1:29">
      <c r="A284" s="17">
        <f t="shared" ref="A284:A347" si="103">A283+1</f>
        <v>259</v>
      </c>
      <c r="B284" s="19">
        <f t="shared" si="88"/>
        <v>47150</v>
      </c>
      <c r="C284" s="20">
        <f>IF(A284&gt;$C$3,"_",IFERROR(VLOOKUP(B284,BAZA_LIBOR_WIBOR_KURS!$C$2:$F$145,2,FALSE),C283))</f>
        <v>-7.3200000000000001E-3</v>
      </c>
      <c r="D284" s="20">
        <f t="shared" si="89"/>
        <v>0.02</v>
      </c>
      <c r="E284" s="27">
        <f t="shared" si="90"/>
        <v>75.920211552552317</v>
      </c>
      <c r="F284" s="27">
        <f t="shared" si="91"/>
        <v>287.33598452441311</v>
      </c>
      <c r="G284" s="30">
        <f>IF(A284&gt;$C$3,"_",$C$8-SUM($F$26:F284))</f>
        <v>71561.444664578725</v>
      </c>
      <c r="H284" s="21">
        <f>IF(A284&gt;$C$3,"_",IFERROR(VLOOKUP(B284,BAZA_LIBOR_WIBOR_KURS!$C$2:$F$145,4,FALSE),H283))</f>
        <v>3.9140000000000001</v>
      </c>
      <c r="I284" s="20">
        <f>IF(A284&gt;$C$3,"_",IFERROR(VLOOKUP(B284,BAZA_LIBOR_WIBOR_KURS!$C$2:$F$145,3,FALSE),I283))</f>
        <v>1.7299999999999999E-2</v>
      </c>
      <c r="J284" s="20">
        <f t="shared" si="92"/>
        <v>0.02</v>
      </c>
      <c r="K284" s="28">
        <f t="shared" si="87"/>
        <v>0</v>
      </c>
      <c r="L284" s="21">
        <f t="shared" si="93"/>
        <v>1646.58</v>
      </c>
      <c r="M284" s="21">
        <f t="shared" si="94"/>
        <v>-1646.58</v>
      </c>
      <c r="N284" s="31">
        <f>IF(A284&gt;$C$3,"_",$C$2-SUM($M$26:M284))</f>
        <v>531376.56507922593</v>
      </c>
      <c r="P284" s="34">
        <f t="shared" si="95"/>
        <v>297.15170801668978</v>
      </c>
      <c r="Q284" s="34">
        <f t="shared" si="96"/>
        <v>1124.633043428553</v>
      </c>
      <c r="R284" s="34">
        <f t="shared" si="97"/>
        <v>1421.7847514452428</v>
      </c>
      <c r="T284" s="34">
        <f t="shared" si="98"/>
        <v>217.87113767604905</v>
      </c>
      <c r="U284" s="34">
        <f t="shared" si="99"/>
        <v>824.57907536608968</v>
      </c>
      <c r="V284" s="34">
        <f t="shared" si="100"/>
        <v>1042.4502130421388</v>
      </c>
      <c r="X284" s="34">
        <f t="shared" ref="X284:X347" si="104">IF(A284&gt;$C$3,0,IPMT((I284+J284)/12,1,$C$3-A283,-AA283))</f>
        <v>624.27882117223805</v>
      </c>
      <c r="Y284" s="34">
        <f t="shared" ref="Y284:Y347" si="105">IF(A284&gt;$C$3,0,PPMT((I284+J284)/12,1,$C$3-A283,-AA283))</f>
        <v>629.51480356056095</v>
      </c>
      <c r="Z284" s="34">
        <f t="shared" ref="Z284:Z347" si="106">Y284+X284</f>
        <v>1253.7936247327989</v>
      </c>
      <c r="AA284" s="34">
        <f t="shared" ref="AA284:AA347" si="107">AA283-Y284</f>
        <v>200210.85661914336</v>
      </c>
      <c r="AB284" s="33">
        <f t="shared" si="101"/>
        <v>2.7977475518775146</v>
      </c>
      <c r="AC284" s="11">
        <f t="shared" si="102"/>
        <v>47150</v>
      </c>
    </row>
    <row r="285" spans="1:29">
      <c r="A285" s="17">
        <f t="shared" si="103"/>
        <v>260</v>
      </c>
      <c r="B285" s="19">
        <f t="shared" si="88"/>
        <v>47178</v>
      </c>
      <c r="C285" s="20">
        <f>IF(A285&gt;$C$3,"_",IFERROR(VLOOKUP(B285,BAZA_LIBOR_WIBOR_KURS!$C$2:$F$145,2,FALSE),C284))</f>
        <v>-7.3200000000000001E-3</v>
      </c>
      <c r="D285" s="20">
        <f t="shared" si="89"/>
        <v>0.02</v>
      </c>
      <c r="E285" s="27">
        <f t="shared" si="90"/>
        <v>75.616593195571525</v>
      </c>
      <c r="F285" s="27">
        <f t="shared" si="91"/>
        <v>287.6396028813939</v>
      </c>
      <c r="G285" s="30">
        <f>IF(A285&gt;$C$3,"_",$C$8-SUM($F$26:F285))</f>
        <v>71273.805061697334</v>
      </c>
      <c r="H285" s="21">
        <f>IF(A285&gt;$C$3,"_",IFERROR(VLOOKUP(B285,BAZA_LIBOR_WIBOR_KURS!$C$2:$F$145,4,FALSE),H284))</f>
        <v>3.9140000000000001</v>
      </c>
      <c r="I285" s="20">
        <f>IF(A285&gt;$C$3,"_",IFERROR(VLOOKUP(B285,BAZA_LIBOR_WIBOR_KURS!$C$2:$F$145,3,FALSE),I284))</f>
        <v>1.7299999999999999E-2</v>
      </c>
      <c r="J285" s="20">
        <f t="shared" si="92"/>
        <v>0.02</v>
      </c>
      <c r="K285" s="28">
        <f t="shared" si="87"/>
        <v>0</v>
      </c>
      <c r="L285" s="21">
        <f t="shared" si="93"/>
        <v>1651.7</v>
      </c>
      <c r="M285" s="21">
        <f t="shared" si="94"/>
        <v>-1651.7</v>
      </c>
      <c r="N285" s="31">
        <f>IF(A285&gt;$C$3,"_",$C$2-SUM($M$26:M285))</f>
        <v>533028.26507922588</v>
      </c>
      <c r="P285" s="34">
        <f t="shared" si="95"/>
        <v>295.96334576746693</v>
      </c>
      <c r="Q285" s="34">
        <f t="shared" si="96"/>
        <v>1125.8214056777758</v>
      </c>
      <c r="R285" s="34">
        <f t="shared" si="97"/>
        <v>1421.7847514452428</v>
      </c>
      <c r="T285" s="34">
        <f t="shared" si="98"/>
        <v>216.99983245307891</v>
      </c>
      <c r="U285" s="34">
        <f t="shared" si="99"/>
        <v>825.45038058905982</v>
      </c>
      <c r="V285" s="34">
        <f t="shared" si="100"/>
        <v>1042.4502130421388</v>
      </c>
      <c r="X285" s="34">
        <f t="shared" si="104"/>
        <v>622.32207932450387</v>
      </c>
      <c r="Y285" s="34">
        <f t="shared" si="105"/>
        <v>631.4715454082949</v>
      </c>
      <c r="Z285" s="34">
        <f t="shared" si="106"/>
        <v>1253.7936247327989</v>
      </c>
      <c r="AA285" s="34">
        <f t="shared" si="107"/>
        <v>199579.38507373506</v>
      </c>
      <c r="AB285" s="33">
        <f t="shared" si="101"/>
        <v>2.8001786196341207</v>
      </c>
      <c r="AC285" s="11">
        <f t="shared" si="102"/>
        <v>47178</v>
      </c>
    </row>
    <row r="286" spans="1:29">
      <c r="A286" s="17">
        <f t="shared" si="103"/>
        <v>261</v>
      </c>
      <c r="B286" s="19">
        <f t="shared" si="88"/>
        <v>47209</v>
      </c>
      <c r="C286" s="20">
        <f>IF(A286&gt;$C$3,"_",IFERROR(VLOOKUP(B286,BAZA_LIBOR_WIBOR_KURS!$C$2:$F$145,2,FALSE),C285))</f>
        <v>-7.3200000000000001E-3</v>
      </c>
      <c r="D286" s="20">
        <f t="shared" si="89"/>
        <v>0.02</v>
      </c>
      <c r="E286" s="27">
        <f t="shared" si="90"/>
        <v>75.312654015193516</v>
      </c>
      <c r="F286" s="27">
        <f t="shared" si="91"/>
        <v>287.94354206177195</v>
      </c>
      <c r="G286" s="30">
        <f>IF(A286&gt;$C$3,"_",$C$8-SUM($F$26:F286))</f>
        <v>70985.861519635568</v>
      </c>
      <c r="H286" s="21">
        <f>IF(A286&gt;$C$3,"_",IFERROR(VLOOKUP(B286,BAZA_LIBOR_WIBOR_KURS!$C$2:$F$145,4,FALSE),H285))</f>
        <v>3.9140000000000001</v>
      </c>
      <c r="I286" s="20">
        <f>IF(A286&gt;$C$3,"_",IFERROR(VLOOKUP(B286,BAZA_LIBOR_WIBOR_KURS!$C$2:$F$145,3,FALSE),I285))</f>
        <v>1.7299999999999999E-2</v>
      </c>
      <c r="J286" s="20">
        <f t="shared" si="92"/>
        <v>0.02</v>
      </c>
      <c r="K286" s="28">
        <f t="shared" si="87"/>
        <v>0</v>
      </c>
      <c r="L286" s="21">
        <f t="shared" si="93"/>
        <v>1656.83</v>
      </c>
      <c r="M286" s="21">
        <f t="shared" si="94"/>
        <v>-1656.83</v>
      </c>
      <c r="N286" s="31">
        <f>IF(A286&gt;$C$3,"_",$C$2-SUM($M$26:M286))</f>
        <v>534685.09507922595</v>
      </c>
      <c r="P286" s="34">
        <f t="shared" si="95"/>
        <v>294.77372781546745</v>
      </c>
      <c r="Q286" s="34">
        <f t="shared" si="96"/>
        <v>1127.0110236297755</v>
      </c>
      <c r="R286" s="34">
        <f t="shared" si="97"/>
        <v>1421.784751445243</v>
      </c>
      <c r="T286" s="34">
        <f t="shared" si="98"/>
        <v>216.1276065509231</v>
      </c>
      <c r="U286" s="34">
        <f t="shared" si="99"/>
        <v>826.32260649121577</v>
      </c>
      <c r="V286" s="34">
        <f t="shared" si="100"/>
        <v>1042.4502130421388</v>
      </c>
      <c r="X286" s="34">
        <f t="shared" si="104"/>
        <v>620.35925527085976</v>
      </c>
      <c r="Y286" s="34">
        <f t="shared" si="105"/>
        <v>633.43436946193913</v>
      </c>
      <c r="Z286" s="34">
        <f t="shared" si="106"/>
        <v>1253.7936247327989</v>
      </c>
      <c r="AA286" s="34">
        <f t="shared" si="107"/>
        <v>198945.95070427313</v>
      </c>
      <c r="AB286" s="33">
        <f t="shared" si="101"/>
        <v>2.8026137380785641</v>
      </c>
      <c r="AC286" s="11">
        <f t="shared" si="102"/>
        <v>47209</v>
      </c>
    </row>
    <row r="287" spans="1:29">
      <c r="A287" s="17">
        <f t="shared" si="103"/>
        <v>262</v>
      </c>
      <c r="B287" s="19">
        <f t="shared" si="88"/>
        <v>47239</v>
      </c>
      <c r="C287" s="20">
        <f>IF(A287&gt;$C$3,"_",IFERROR(VLOOKUP(B287,BAZA_LIBOR_WIBOR_KURS!$C$2:$F$145,2,FALSE),C286))</f>
        <v>-7.3200000000000001E-3</v>
      </c>
      <c r="D287" s="20">
        <f t="shared" si="89"/>
        <v>0.02</v>
      </c>
      <c r="E287" s="27">
        <f t="shared" si="90"/>
        <v>75.008393672414911</v>
      </c>
      <c r="F287" s="27">
        <f t="shared" si="91"/>
        <v>288.2478024045505</v>
      </c>
      <c r="G287" s="30">
        <f>IF(A287&gt;$C$3,"_",$C$8-SUM($F$26:F287))</f>
        <v>70697.613717231012</v>
      </c>
      <c r="H287" s="21">
        <f>IF(A287&gt;$C$3,"_",IFERROR(VLOOKUP(B287,BAZA_LIBOR_WIBOR_KURS!$C$2:$F$145,4,FALSE),H286))</f>
        <v>3.9140000000000001</v>
      </c>
      <c r="I287" s="20">
        <f>IF(A287&gt;$C$3,"_",IFERROR(VLOOKUP(B287,BAZA_LIBOR_WIBOR_KURS!$C$2:$F$145,3,FALSE),I286))</f>
        <v>1.7299999999999999E-2</v>
      </c>
      <c r="J287" s="20">
        <f t="shared" si="92"/>
        <v>0.02</v>
      </c>
      <c r="K287" s="28">
        <f t="shared" si="87"/>
        <v>0</v>
      </c>
      <c r="L287" s="21">
        <f t="shared" si="93"/>
        <v>1661.98</v>
      </c>
      <c r="M287" s="21">
        <f t="shared" si="94"/>
        <v>-1661.98</v>
      </c>
      <c r="N287" s="31">
        <f>IF(A287&gt;$C$3,"_",$C$2-SUM($M$26:M287))</f>
        <v>536347.07507922594</v>
      </c>
      <c r="P287" s="34">
        <f t="shared" si="95"/>
        <v>293.58285283383196</v>
      </c>
      <c r="Q287" s="34">
        <f t="shared" si="96"/>
        <v>1128.2018986114108</v>
      </c>
      <c r="R287" s="34">
        <f t="shared" si="97"/>
        <v>1421.7847514452428</v>
      </c>
      <c r="T287" s="34">
        <f t="shared" si="98"/>
        <v>215.25445899673073</v>
      </c>
      <c r="U287" s="34">
        <f t="shared" si="99"/>
        <v>827.19575404540797</v>
      </c>
      <c r="V287" s="34">
        <f t="shared" si="100"/>
        <v>1042.4502130421388</v>
      </c>
      <c r="X287" s="34">
        <f t="shared" si="104"/>
        <v>618.39033010578225</v>
      </c>
      <c r="Y287" s="34">
        <f t="shared" si="105"/>
        <v>635.40329462701663</v>
      </c>
      <c r="Z287" s="34">
        <f t="shared" si="106"/>
        <v>1253.7936247327989</v>
      </c>
      <c r="AA287" s="34">
        <f t="shared" si="107"/>
        <v>198310.5474096461</v>
      </c>
      <c r="AB287" s="33">
        <f t="shared" si="101"/>
        <v>2.8050529145556182</v>
      </c>
      <c r="AC287" s="11">
        <f t="shared" si="102"/>
        <v>47239</v>
      </c>
    </row>
    <row r="288" spans="1:29">
      <c r="A288" s="17">
        <f t="shared" si="103"/>
        <v>263</v>
      </c>
      <c r="B288" s="19">
        <f t="shared" si="88"/>
        <v>47270</v>
      </c>
      <c r="C288" s="20">
        <f>IF(A288&gt;$C$3,"_",IFERROR(VLOOKUP(B288,BAZA_LIBOR_WIBOR_KURS!$C$2:$F$145,2,FALSE),C287))</f>
        <v>-7.3200000000000001E-3</v>
      </c>
      <c r="D288" s="20">
        <f t="shared" si="89"/>
        <v>0.02</v>
      </c>
      <c r="E288" s="27">
        <f t="shared" si="90"/>
        <v>74.703811827874105</v>
      </c>
      <c r="F288" s="27">
        <f t="shared" si="91"/>
        <v>288.55238424909123</v>
      </c>
      <c r="G288" s="30">
        <f>IF(A288&gt;$C$3,"_",$C$8-SUM($F$26:F288))</f>
        <v>70409.061332981917</v>
      </c>
      <c r="H288" s="21">
        <f>IF(A288&gt;$C$3,"_",IFERROR(VLOOKUP(B288,BAZA_LIBOR_WIBOR_KURS!$C$2:$F$145,4,FALSE),H287))</f>
        <v>3.9140000000000001</v>
      </c>
      <c r="I288" s="20">
        <f>IF(A288&gt;$C$3,"_",IFERROR(VLOOKUP(B288,BAZA_LIBOR_WIBOR_KURS!$C$2:$F$145,3,FALSE),I287))</f>
        <v>1.7299999999999999E-2</v>
      </c>
      <c r="J288" s="20">
        <f t="shared" si="92"/>
        <v>0.02</v>
      </c>
      <c r="K288" s="28">
        <f t="shared" si="87"/>
        <v>0</v>
      </c>
      <c r="L288" s="21">
        <f t="shared" si="93"/>
        <v>1667.15</v>
      </c>
      <c r="M288" s="21">
        <f t="shared" si="94"/>
        <v>-1667.15</v>
      </c>
      <c r="N288" s="31">
        <f>IF(A288&gt;$C$3,"_",$C$2-SUM($M$26:M288))</f>
        <v>538014.22507922596</v>
      </c>
      <c r="P288" s="34">
        <f t="shared" si="95"/>
        <v>292.39071949429928</v>
      </c>
      <c r="Q288" s="34">
        <f t="shared" si="96"/>
        <v>1129.3940319509431</v>
      </c>
      <c r="R288" s="34">
        <f t="shared" si="97"/>
        <v>1421.7847514452424</v>
      </c>
      <c r="T288" s="34">
        <f t="shared" si="98"/>
        <v>214.38038881662277</v>
      </c>
      <c r="U288" s="34">
        <f t="shared" si="99"/>
        <v>828.06982422551573</v>
      </c>
      <c r="V288" s="34">
        <f t="shared" si="100"/>
        <v>1042.4502130421386</v>
      </c>
      <c r="X288" s="34">
        <f t="shared" si="104"/>
        <v>616.41528486498328</v>
      </c>
      <c r="Y288" s="34">
        <f t="shared" si="105"/>
        <v>637.37833986781561</v>
      </c>
      <c r="Z288" s="34">
        <f t="shared" si="106"/>
        <v>1253.7936247327989</v>
      </c>
      <c r="AA288" s="34">
        <f t="shared" si="107"/>
        <v>197673.16906977829</v>
      </c>
      <c r="AB288" s="33">
        <f t="shared" si="101"/>
        <v>2.8074961564241403</v>
      </c>
      <c r="AC288" s="11">
        <f t="shared" si="102"/>
        <v>47270</v>
      </c>
    </row>
    <row r="289" spans="1:29">
      <c r="A289" s="17">
        <f t="shared" si="103"/>
        <v>264</v>
      </c>
      <c r="B289" s="19">
        <f t="shared" si="88"/>
        <v>47300</v>
      </c>
      <c r="C289" s="20">
        <f>IF(A289&gt;$C$3,"_",IFERROR(VLOOKUP(B289,BAZA_LIBOR_WIBOR_KURS!$C$2:$F$145,2,FALSE),C288))</f>
        <v>-7.3200000000000001E-3</v>
      </c>
      <c r="D289" s="20">
        <f t="shared" si="89"/>
        <v>0.02</v>
      </c>
      <c r="E289" s="27">
        <f t="shared" si="90"/>
        <v>74.398908141850896</v>
      </c>
      <c r="F289" s="27">
        <f t="shared" si="91"/>
        <v>288.85728793511441</v>
      </c>
      <c r="G289" s="30">
        <f>IF(A289&gt;$C$3,"_",$C$8-SUM($F$26:F289))</f>
        <v>70120.204045046805</v>
      </c>
      <c r="H289" s="21">
        <f>IF(A289&gt;$C$3,"_",IFERROR(VLOOKUP(B289,BAZA_LIBOR_WIBOR_KURS!$C$2:$F$145,4,FALSE),H288))</f>
        <v>3.9140000000000001</v>
      </c>
      <c r="I289" s="20">
        <f>IF(A289&gt;$C$3,"_",IFERROR(VLOOKUP(B289,BAZA_LIBOR_WIBOR_KURS!$C$2:$F$145,3,FALSE),I288))</f>
        <v>1.7299999999999999E-2</v>
      </c>
      <c r="J289" s="20">
        <f t="shared" si="92"/>
        <v>0.02</v>
      </c>
      <c r="K289" s="28">
        <f t="shared" si="87"/>
        <v>0</v>
      </c>
      <c r="L289" s="21">
        <f t="shared" si="93"/>
        <v>1672.33</v>
      </c>
      <c r="M289" s="21">
        <f t="shared" si="94"/>
        <v>-1672.33</v>
      </c>
      <c r="N289" s="31">
        <f>IF(A289&gt;$C$3,"_",$C$2-SUM($M$26:M289))</f>
        <v>539686.55507922592</v>
      </c>
      <c r="P289" s="34">
        <f t="shared" si="95"/>
        <v>291.19732646720439</v>
      </c>
      <c r="Q289" s="34">
        <f t="shared" si="96"/>
        <v>1130.5874249780379</v>
      </c>
      <c r="R289" s="34">
        <f t="shared" si="97"/>
        <v>1421.7847514452424</v>
      </c>
      <c r="T289" s="34">
        <f t="shared" si="98"/>
        <v>213.50539503569112</v>
      </c>
      <c r="U289" s="34">
        <f t="shared" si="99"/>
        <v>828.94481800644724</v>
      </c>
      <c r="V289" s="34">
        <f t="shared" si="100"/>
        <v>1042.4502130421383</v>
      </c>
      <c r="X289" s="34">
        <f t="shared" si="104"/>
        <v>614.43410052522745</v>
      </c>
      <c r="Y289" s="34">
        <f t="shared" si="105"/>
        <v>639.35952420757155</v>
      </c>
      <c r="Z289" s="34">
        <f t="shared" si="106"/>
        <v>1253.7936247327989</v>
      </c>
      <c r="AA289" s="34">
        <f t="shared" si="107"/>
        <v>197033.80954557072</v>
      </c>
      <c r="AB289" s="33">
        <f t="shared" si="101"/>
        <v>2.809943471057097</v>
      </c>
      <c r="AC289" s="11">
        <f t="shared" si="102"/>
        <v>47300</v>
      </c>
    </row>
    <row r="290" spans="1:29">
      <c r="A290" s="17">
        <f t="shared" si="103"/>
        <v>265</v>
      </c>
      <c r="B290" s="19">
        <f t="shared" si="88"/>
        <v>47331</v>
      </c>
      <c r="C290" s="20">
        <f>IF(A290&gt;$C$3,"_",IFERROR(VLOOKUP(B290,BAZA_LIBOR_WIBOR_KURS!$C$2:$F$145,2,FALSE),C289))</f>
        <v>-7.3200000000000001E-3</v>
      </c>
      <c r="D290" s="20">
        <f t="shared" si="89"/>
        <v>0.02</v>
      </c>
      <c r="E290" s="27">
        <f t="shared" si="90"/>
        <v>74.093682274266129</v>
      </c>
      <c r="F290" s="27">
        <f t="shared" si="91"/>
        <v>289.16251380269927</v>
      </c>
      <c r="G290" s="30">
        <f>IF(A290&gt;$C$3,"_",$C$8-SUM($F$26:F290))</f>
        <v>69831.041531244104</v>
      </c>
      <c r="H290" s="21">
        <f>IF(A290&gt;$C$3,"_",IFERROR(VLOOKUP(B290,BAZA_LIBOR_WIBOR_KURS!$C$2:$F$145,4,FALSE),H289))</f>
        <v>3.9140000000000001</v>
      </c>
      <c r="I290" s="20">
        <f>IF(A290&gt;$C$3,"_",IFERROR(VLOOKUP(B290,BAZA_LIBOR_WIBOR_KURS!$C$2:$F$145,3,FALSE),I289))</f>
        <v>1.7299999999999999E-2</v>
      </c>
      <c r="J290" s="20">
        <f t="shared" si="92"/>
        <v>0.02</v>
      </c>
      <c r="K290" s="28">
        <f t="shared" si="87"/>
        <v>0</v>
      </c>
      <c r="L290" s="21">
        <f t="shared" si="93"/>
        <v>1677.53</v>
      </c>
      <c r="M290" s="21">
        <f t="shared" si="94"/>
        <v>-1677.53</v>
      </c>
      <c r="N290" s="31">
        <f>IF(A290&gt;$C$3,"_",$C$2-SUM($M$26:M290))</f>
        <v>541364.08507922594</v>
      </c>
      <c r="P290" s="34">
        <f t="shared" si="95"/>
        <v>290.00267242147766</v>
      </c>
      <c r="Q290" s="34">
        <f t="shared" si="96"/>
        <v>1131.7820790237649</v>
      </c>
      <c r="R290" s="34">
        <f t="shared" si="97"/>
        <v>1421.7847514452426</v>
      </c>
      <c r="T290" s="34">
        <f t="shared" si="98"/>
        <v>212.62947667799764</v>
      </c>
      <c r="U290" s="34">
        <f t="shared" si="99"/>
        <v>829.820736364141</v>
      </c>
      <c r="V290" s="34">
        <f t="shared" si="100"/>
        <v>1042.4502130421386</v>
      </c>
      <c r="X290" s="34">
        <f t="shared" si="104"/>
        <v>612.44675800414893</v>
      </c>
      <c r="Y290" s="34">
        <f t="shared" si="105"/>
        <v>641.34686672864996</v>
      </c>
      <c r="Z290" s="34">
        <f t="shared" si="106"/>
        <v>1253.7936247327989</v>
      </c>
      <c r="AA290" s="34">
        <f t="shared" si="107"/>
        <v>196392.46267884207</v>
      </c>
      <c r="AB290" s="33">
        <f t="shared" si="101"/>
        <v>2.8123948658415943</v>
      </c>
      <c r="AC290" s="11">
        <f t="shared" si="102"/>
        <v>47331</v>
      </c>
    </row>
    <row r="291" spans="1:29">
      <c r="A291" s="17">
        <f t="shared" si="103"/>
        <v>266</v>
      </c>
      <c r="B291" s="19">
        <f t="shared" si="88"/>
        <v>47362</v>
      </c>
      <c r="C291" s="20">
        <f>IF(A291&gt;$C$3,"_",IFERROR(VLOOKUP(B291,BAZA_LIBOR_WIBOR_KURS!$C$2:$F$145,2,FALSE),C290))</f>
        <v>-7.3200000000000001E-3</v>
      </c>
      <c r="D291" s="20">
        <f t="shared" si="89"/>
        <v>0.02</v>
      </c>
      <c r="E291" s="27">
        <f t="shared" si="90"/>
        <v>73.788133884681272</v>
      </c>
      <c r="F291" s="27">
        <f t="shared" si="91"/>
        <v>289.46806219228409</v>
      </c>
      <c r="G291" s="30">
        <f>IF(A291&gt;$C$3,"_",$C$8-SUM($F$26:F291))</f>
        <v>69541.573469051829</v>
      </c>
      <c r="H291" s="21">
        <f>IF(A291&gt;$C$3,"_",IFERROR(VLOOKUP(B291,BAZA_LIBOR_WIBOR_KURS!$C$2:$F$145,4,FALSE),H290))</f>
        <v>3.9140000000000001</v>
      </c>
      <c r="I291" s="20">
        <f>IF(A291&gt;$C$3,"_",IFERROR(VLOOKUP(B291,BAZA_LIBOR_WIBOR_KURS!$C$2:$F$145,3,FALSE),I290))</f>
        <v>1.7299999999999999E-2</v>
      </c>
      <c r="J291" s="20">
        <f t="shared" si="92"/>
        <v>0.02</v>
      </c>
      <c r="K291" s="28">
        <f t="shared" si="87"/>
        <v>0</v>
      </c>
      <c r="L291" s="21">
        <f t="shared" si="93"/>
        <v>1682.74</v>
      </c>
      <c r="M291" s="21">
        <f t="shared" si="94"/>
        <v>-1682.74</v>
      </c>
      <c r="N291" s="31">
        <f>IF(A291&gt;$C$3,"_",$C$2-SUM($M$26:M291))</f>
        <v>543046.82507922594</v>
      </c>
      <c r="P291" s="34">
        <f t="shared" si="95"/>
        <v>288.80675602464254</v>
      </c>
      <c r="Q291" s="34">
        <f t="shared" si="96"/>
        <v>1132.9779954205999</v>
      </c>
      <c r="R291" s="34">
        <f t="shared" si="97"/>
        <v>1421.7847514452424</v>
      </c>
      <c r="T291" s="34">
        <f t="shared" si="98"/>
        <v>211.75263276657287</v>
      </c>
      <c r="U291" s="34">
        <f t="shared" si="99"/>
        <v>830.69758027556566</v>
      </c>
      <c r="V291" s="34">
        <f t="shared" si="100"/>
        <v>1042.4502130421386</v>
      </c>
      <c r="X291" s="34">
        <f t="shared" si="104"/>
        <v>610.45323816006737</v>
      </c>
      <c r="Y291" s="34">
        <f t="shared" si="105"/>
        <v>643.34038657273152</v>
      </c>
      <c r="Z291" s="34">
        <f t="shared" si="106"/>
        <v>1253.7936247327989</v>
      </c>
      <c r="AA291" s="34">
        <f t="shared" si="107"/>
        <v>195749.12229226934</v>
      </c>
      <c r="AB291" s="33">
        <f t="shared" si="101"/>
        <v>2.8148503481789033</v>
      </c>
      <c r="AC291" s="11">
        <f t="shared" si="102"/>
        <v>47362</v>
      </c>
    </row>
    <row r="292" spans="1:29">
      <c r="A292" s="17">
        <f t="shared" si="103"/>
        <v>267</v>
      </c>
      <c r="B292" s="19">
        <f t="shared" si="88"/>
        <v>47392</v>
      </c>
      <c r="C292" s="20">
        <f>IF(A292&gt;$C$3,"_",IFERROR(VLOOKUP(B292,BAZA_LIBOR_WIBOR_KURS!$C$2:$F$145,2,FALSE),C291))</f>
        <v>-7.3200000000000001E-3</v>
      </c>
      <c r="D292" s="20">
        <f t="shared" si="89"/>
        <v>0.02</v>
      </c>
      <c r="E292" s="27">
        <f t="shared" si="90"/>
        <v>73.482262632298102</v>
      </c>
      <c r="F292" s="27">
        <f t="shared" si="91"/>
        <v>289.77393344466731</v>
      </c>
      <c r="G292" s="30">
        <f>IF(A292&gt;$C$3,"_",$C$8-SUM($F$26:F292))</f>
        <v>69251.799535607162</v>
      </c>
      <c r="H292" s="21">
        <f>IF(A292&gt;$C$3,"_",IFERROR(VLOOKUP(B292,BAZA_LIBOR_WIBOR_KURS!$C$2:$F$145,4,FALSE),H291))</f>
        <v>3.9140000000000001</v>
      </c>
      <c r="I292" s="20">
        <f>IF(A292&gt;$C$3,"_",IFERROR(VLOOKUP(B292,BAZA_LIBOR_WIBOR_KURS!$C$2:$F$145,3,FALSE),I291))</f>
        <v>1.7299999999999999E-2</v>
      </c>
      <c r="J292" s="20">
        <f t="shared" si="92"/>
        <v>0.02</v>
      </c>
      <c r="K292" s="28">
        <f t="shared" si="87"/>
        <v>0</v>
      </c>
      <c r="L292" s="21">
        <f t="shared" si="93"/>
        <v>1687.97</v>
      </c>
      <c r="M292" s="21">
        <f t="shared" si="94"/>
        <v>-1687.97</v>
      </c>
      <c r="N292" s="31">
        <f>IF(A292&gt;$C$3,"_",$C$2-SUM($M$26:M292))</f>
        <v>544734.79507922591</v>
      </c>
      <c r="P292" s="34">
        <f t="shared" si="95"/>
        <v>287.60957594281479</v>
      </c>
      <c r="Q292" s="34">
        <f t="shared" si="96"/>
        <v>1134.1751755024279</v>
      </c>
      <c r="R292" s="34">
        <f t="shared" si="97"/>
        <v>1421.7847514452428</v>
      </c>
      <c r="T292" s="34">
        <f t="shared" si="98"/>
        <v>210.87486232341504</v>
      </c>
      <c r="U292" s="34">
        <f t="shared" si="99"/>
        <v>831.5753507187236</v>
      </c>
      <c r="V292" s="34">
        <f t="shared" si="100"/>
        <v>1042.4502130421386</v>
      </c>
      <c r="X292" s="34">
        <f t="shared" si="104"/>
        <v>608.45352179180384</v>
      </c>
      <c r="Y292" s="34">
        <f t="shared" si="105"/>
        <v>645.34010294099517</v>
      </c>
      <c r="Z292" s="34">
        <f t="shared" si="106"/>
        <v>1253.7936247327989</v>
      </c>
      <c r="AA292" s="34">
        <f t="shared" si="107"/>
        <v>195103.78218932834</v>
      </c>
      <c r="AB292" s="33">
        <f t="shared" si="101"/>
        <v>2.8173099254844911</v>
      </c>
      <c r="AC292" s="11">
        <f t="shared" si="102"/>
        <v>47392</v>
      </c>
    </row>
    <row r="293" spans="1:29">
      <c r="A293" s="17">
        <f t="shared" si="103"/>
        <v>268</v>
      </c>
      <c r="B293" s="19">
        <f t="shared" si="88"/>
        <v>47423</v>
      </c>
      <c r="C293" s="20">
        <f>IF(A293&gt;$C$3,"_",IFERROR(VLOOKUP(B293,BAZA_LIBOR_WIBOR_KURS!$C$2:$F$145,2,FALSE),C292))</f>
        <v>-7.3200000000000001E-3</v>
      </c>
      <c r="D293" s="20">
        <f t="shared" si="89"/>
        <v>0.02</v>
      </c>
      <c r="E293" s="27">
        <f t="shared" si="90"/>
        <v>73.176068175958235</v>
      </c>
      <c r="F293" s="27">
        <f t="shared" si="91"/>
        <v>290.08012790100713</v>
      </c>
      <c r="G293" s="30">
        <f>IF(A293&gt;$C$3,"_",$C$8-SUM($F$26:F293))</f>
        <v>68961.719407706143</v>
      </c>
      <c r="H293" s="21">
        <f>IF(A293&gt;$C$3,"_",IFERROR(VLOOKUP(B293,BAZA_LIBOR_WIBOR_KURS!$C$2:$F$145,4,FALSE),H292))</f>
        <v>3.9140000000000001</v>
      </c>
      <c r="I293" s="20">
        <f>IF(A293&gt;$C$3,"_",IFERROR(VLOOKUP(B293,BAZA_LIBOR_WIBOR_KURS!$C$2:$F$145,3,FALSE),I292))</f>
        <v>1.7299999999999999E-2</v>
      </c>
      <c r="J293" s="20">
        <f t="shared" si="92"/>
        <v>0.02</v>
      </c>
      <c r="K293" s="28">
        <f t="shared" si="87"/>
        <v>0</v>
      </c>
      <c r="L293" s="21">
        <f t="shared" si="93"/>
        <v>1693.22</v>
      </c>
      <c r="M293" s="21">
        <f t="shared" si="94"/>
        <v>-1693.22</v>
      </c>
      <c r="N293" s="31">
        <f>IF(A293&gt;$C$3,"_",$C$2-SUM($M$26:M293))</f>
        <v>546428.01507922588</v>
      </c>
      <c r="P293" s="34">
        <f t="shared" si="95"/>
        <v>286.41113084070054</v>
      </c>
      <c r="Q293" s="34">
        <f t="shared" si="96"/>
        <v>1135.3736206045419</v>
      </c>
      <c r="R293" s="34">
        <f t="shared" si="97"/>
        <v>1421.7847514452424</v>
      </c>
      <c r="T293" s="34">
        <f t="shared" si="98"/>
        <v>209.99616436948892</v>
      </c>
      <c r="U293" s="34">
        <f t="shared" si="99"/>
        <v>832.45404867264961</v>
      </c>
      <c r="V293" s="34">
        <f t="shared" si="100"/>
        <v>1042.4502130421386</v>
      </c>
      <c r="X293" s="34">
        <f t="shared" si="104"/>
        <v>606.44758963849551</v>
      </c>
      <c r="Y293" s="34">
        <f t="shared" si="105"/>
        <v>647.34603509430326</v>
      </c>
      <c r="Z293" s="34">
        <f t="shared" si="106"/>
        <v>1253.7936247327989</v>
      </c>
      <c r="AA293" s="34">
        <f t="shared" si="107"/>
        <v>194456.43615423405</v>
      </c>
      <c r="AB293" s="33">
        <f t="shared" si="101"/>
        <v>2.8197736051880469</v>
      </c>
      <c r="AC293" s="11">
        <f t="shared" si="102"/>
        <v>47423</v>
      </c>
    </row>
    <row r="294" spans="1:29">
      <c r="A294" s="17">
        <f t="shared" si="103"/>
        <v>269</v>
      </c>
      <c r="B294" s="19">
        <f t="shared" si="88"/>
        <v>47453</v>
      </c>
      <c r="C294" s="20">
        <f>IF(A294&gt;$C$3,"_",IFERROR(VLOOKUP(B294,BAZA_LIBOR_WIBOR_KURS!$C$2:$F$145,2,FALSE),C293))</f>
        <v>-7.3200000000000001E-3</v>
      </c>
      <c r="D294" s="20">
        <f t="shared" si="89"/>
        <v>0.02</v>
      </c>
      <c r="E294" s="27">
        <f t="shared" si="90"/>
        <v>72.86955017414283</v>
      </c>
      <c r="F294" s="27">
        <f t="shared" si="91"/>
        <v>290.38664590282252</v>
      </c>
      <c r="G294" s="30">
        <f>IF(A294&gt;$C$3,"_",$C$8-SUM($F$26:F294))</f>
        <v>68671.332761803322</v>
      </c>
      <c r="H294" s="21">
        <f>IF(A294&gt;$C$3,"_",IFERROR(VLOOKUP(B294,BAZA_LIBOR_WIBOR_KURS!$C$2:$F$145,4,FALSE),H293))</f>
        <v>3.9140000000000001</v>
      </c>
      <c r="I294" s="20">
        <f>IF(A294&gt;$C$3,"_",IFERROR(VLOOKUP(B294,BAZA_LIBOR_WIBOR_KURS!$C$2:$F$145,3,FALSE),I293))</f>
        <v>1.7299999999999999E-2</v>
      </c>
      <c r="J294" s="20">
        <f t="shared" si="92"/>
        <v>0.02</v>
      </c>
      <c r="K294" s="28">
        <f t="shared" si="87"/>
        <v>0</v>
      </c>
      <c r="L294" s="21">
        <f t="shared" si="93"/>
        <v>1698.48</v>
      </c>
      <c r="M294" s="21">
        <f t="shared" si="94"/>
        <v>-1698.48</v>
      </c>
      <c r="N294" s="31">
        <f>IF(A294&gt;$C$3,"_",$C$2-SUM($M$26:M294))</f>
        <v>548126.49507922586</v>
      </c>
      <c r="P294" s="34">
        <f t="shared" si="95"/>
        <v>285.21141938159502</v>
      </c>
      <c r="Q294" s="34">
        <f t="shared" si="96"/>
        <v>1136.5733320636473</v>
      </c>
      <c r="R294" s="34">
        <f t="shared" si="97"/>
        <v>1421.7847514452424</v>
      </c>
      <c r="T294" s="34">
        <f t="shared" si="98"/>
        <v>209.11653792472481</v>
      </c>
      <c r="U294" s="34">
        <f t="shared" si="99"/>
        <v>833.33367511741369</v>
      </c>
      <c r="V294" s="34">
        <f t="shared" si="100"/>
        <v>1042.4502130421386</v>
      </c>
      <c r="X294" s="34">
        <f t="shared" si="104"/>
        <v>604.43542237941085</v>
      </c>
      <c r="Y294" s="34">
        <f t="shared" si="105"/>
        <v>649.35820235338826</v>
      </c>
      <c r="Z294" s="34">
        <f t="shared" si="106"/>
        <v>1253.7936247327991</v>
      </c>
      <c r="AA294" s="34">
        <f t="shared" si="107"/>
        <v>193807.07795188067</v>
      </c>
      <c r="AB294" s="33">
        <f t="shared" si="101"/>
        <v>2.8222413947335081</v>
      </c>
      <c r="AC294" s="11">
        <f t="shared" si="102"/>
        <v>47453</v>
      </c>
    </row>
    <row r="295" spans="1:29">
      <c r="A295" s="17">
        <f t="shared" si="103"/>
        <v>270</v>
      </c>
      <c r="B295" s="19">
        <f t="shared" si="88"/>
        <v>47484</v>
      </c>
      <c r="C295" s="20">
        <f>IF(A295&gt;$C$3,"_",IFERROR(VLOOKUP(B295,BAZA_LIBOR_WIBOR_KURS!$C$2:$F$145,2,FALSE),C294))</f>
        <v>-7.3200000000000001E-3</v>
      </c>
      <c r="D295" s="20">
        <f t="shared" si="89"/>
        <v>0.02</v>
      </c>
      <c r="E295" s="27">
        <f t="shared" si="90"/>
        <v>72.562708284972175</v>
      </c>
      <c r="F295" s="27">
        <f t="shared" si="91"/>
        <v>290.69348779199322</v>
      </c>
      <c r="G295" s="30">
        <f>IF(A295&gt;$C$3,"_",$C$8-SUM($F$26:F295))</f>
        <v>68380.639274011337</v>
      </c>
      <c r="H295" s="21">
        <f>IF(A295&gt;$C$3,"_",IFERROR(VLOOKUP(B295,BAZA_LIBOR_WIBOR_KURS!$C$2:$F$145,4,FALSE),H294))</f>
        <v>3.9140000000000001</v>
      </c>
      <c r="I295" s="20">
        <f>IF(A295&gt;$C$3,"_",IFERROR(VLOOKUP(B295,BAZA_LIBOR_WIBOR_KURS!$C$2:$F$145,3,FALSE),I294))</f>
        <v>1.7299999999999999E-2</v>
      </c>
      <c r="J295" s="20">
        <f t="shared" si="92"/>
        <v>0.02</v>
      </c>
      <c r="K295" s="28">
        <f t="shared" si="87"/>
        <v>0</v>
      </c>
      <c r="L295" s="21">
        <f t="shared" si="93"/>
        <v>1703.76</v>
      </c>
      <c r="M295" s="21">
        <f t="shared" si="94"/>
        <v>-1703.76</v>
      </c>
      <c r="N295" s="31">
        <f>IF(A295&gt;$C$3,"_",$C$2-SUM($M$26:M295))</f>
        <v>549830.25507922587</v>
      </c>
      <c r="P295" s="34">
        <f t="shared" si="95"/>
        <v>284.01044022738108</v>
      </c>
      <c r="Q295" s="34">
        <f t="shared" si="96"/>
        <v>1137.7743112178614</v>
      </c>
      <c r="R295" s="34">
        <f t="shared" si="97"/>
        <v>1421.7847514452424</v>
      </c>
      <c r="T295" s="34">
        <f t="shared" si="98"/>
        <v>208.23598200801737</v>
      </c>
      <c r="U295" s="34">
        <f t="shared" si="99"/>
        <v>834.21423103412121</v>
      </c>
      <c r="V295" s="34">
        <f t="shared" si="100"/>
        <v>1042.4502130421386</v>
      </c>
      <c r="X295" s="34">
        <f t="shared" si="104"/>
        <v>602.41700063376243</v>
      </c>
      <c r="Y295" s="34">
        <f t="shared" si="105"/>
        <v>651.37662409903646</v>
      </c>
      <c r="Z295" s="34">
        <f t="shared" si="106"/>
        <v>1253.7936247327989</v>
      </c>
      <c r="AA295" s="34">
        <f t="shared" si="107"/>
        <v>193155.70132778163</v>
      </c>
      <c r="AB295" s="33">
        <f t="shared" si="101"/>
        <v>2.8247133015790942</v>
      </c>
      <c r="AC295" s="11">
        <f t="shared" si="102"/>
        <v>47484</v>
      </c>
    </row>
    <row r="296" spans="1:29">
      <c r="A296" s="17">
        <f t="shared" si="103"/>
        <v>271</v>
      </c>
      <c r="B296" s="19">
        <f t="shared" si="88"/>
        <v>47515</v>
      </c>
      <c r="C296" s="20">
        <f>IF(A296&gt;$C$3,"_",IFERROR(VLOOKUP(B296,BAZA_LIBOR_WIBOR_KURS!$C$2:$F$145,2,FALSE),C295))</f>
        <v>-7.3200000000000001E-3</v>
      </c>
      <c r="D296" s="20">
        <f t="shared" si="89"/>
        <v>0.02</v>
      </c>
      <c r="E296" s="27">
        <f t="shared" si="90"/>
        <v>72.255542166205316</v>
      </c>
      <c r="F296" s="27">
        <f t="shared" si="91"/>
        <v>291.00065391076015</v>
      </c>
      <c r="G296" s="30">
        <f>IF(A296&gt;$C$3,"_",$C$8-SUM($F$26:F296))</f>
        <v>68089.638620100566</v>
      </c>
      <c r="H296" s="21">
        <f>IF(A296&gt;$C$3,"_",IFERROR(VLOOKUP(B296,BAZA_LIBOR_WIBOR_KURS!$C$2:$F$145,4,FALSE),H295))</f>
        <v>3.9140000000000001</v>
      </c>
      <c r="I296" s="20">
        <f>IF(A296&gt;$C$3,"_",IFERROR(VLOOKUP(B296,BAZA_LIBOR_WIBOR_KURS!$C$2:$F$145,3,FALSE),I295))</f>
        <v>1.7299999999999999E-2</v>
      </c>
      <c r="J296" s="20">
        <f t="shared" si="92"/>
        <v>0.02</v>
      </c>
      <c r="K296" s="28">
        <f t="shared" si="87"/>
        <v>0</v>
      </c>
      <c r="L296" s="21">
        <f t="shared" si="93"/>
        <v>1709.06</v>
      </c>
      <c r="M296" s="21">
        <f t="shared" si="94"/>
        <v>-1709.06</v>
      </c>
      <c r="N296" s="31">
        <f>IF(A296&gt;$C$3,"_",$C$2-SUM($M$26:M296))</f>
        <v>551539.31507922593</v>
      </c>
      <c r="P296" s="34">
        <f t="shared" si="95"/>
        <v>282.80819203852764</v>
      </c>
      <c r="Q296" s="34">
        <f t="shared" si="96"/>
        <v>1138.9765594067153</v>
      </c>
      <c r="R296" s="34">
        <f t="shared" si="97"/>
        <v>1421.7847514452428</v>
      </c>
      <c r="T296" s="34">
        <f t="shared" si="98"/>
        <v>207.35449563722472</v>
      </c>
      <c r="U296" s="34">
        <f t="shared" si="99"/>
        <v>835.09571740491413</v>
      </c>
      <c r="V296" s="34">
        <f t="shared" si="100"/>
        <v>1042.4502130421388</v>
      </c>
      <c r="X296" s="34">
        <f t="shared" si="104"/>
        <v>600.39230496052119</v>
      </c>
      <c r="Y296" s="34">
        <f t="shared" si="105"/>
        <v>653.40131977227782</v>
      </c>
      <c r="Z296" s="34">
        <f t="shared" si="106"/>
        <v>1253.7936247327989</v>
      </c>
      <c r="AA296" s="34">
        <f t="shared" si="107"/>
        <v>192502.30000800936</v>
      </c>
      <c r="AB296" s="33">
        <f t="shared" si="101"/>
        <v>2.8271893331973312</v>
      </c>
      <c r="AC296" s="11">
        <f t="shared" si="102"/>
        <v>47515</v>
      </c>
    </row>
    <row r="297" spans="1:29">
      <c r="A297" s="17">
        <f t="shared" si="103"/>
        <v>272</v>
      </c>
      <c r="B297" s="19">
        <f t="shared" si="88"/>
        <v>47543</v>
      </c>
      <c r="C297" s="20">
        <f>IF(A297&gt;$C$3,"_",IFERROR(VLOOKUP(B297,BAZA_LIBOR_WIBOR_KURS!$C$2:$F$145,2,FALSE),C296))</f>
        <v>-7.3200000000000001E-3</v>
      </c>
      <c r="D297" s="20">
        <f t="shared" si="89"/>
        <v>0.02</v>
      </c>
      <c r="E297" s="27">
        <f t="shared" si="90"/>
        <v>71.948051475239595</v>
      </c>
      <c r="F297" s="27">
        <f t="shared" si="91"/>
        <v>291.30814460172576</v>
      </c>
      <c r="G297" s="30">
        <f>IF(A297&gt;$C$3,"_",$C$8-SUM($F$26:F297))</f>
        <v>67798.330475498849</v>
      </c>
      <c r="H297" s="21">
        <f>IF(A297&gt;$C$3,"_",IFERROR(VLOOKUP(B297,BAZA_LIBOR_WIBOR_KURS!$C$2:$F$145,4,FALSE),H296))</f>
        <v>3.9140000000000001</v>
      </c>
      <c r="I297" s="20">
        <f>IF(A297&gt;$C$3,"_",IFERROR(VLOOKUP(B297,BAZA_LIBOR_WIBOR_KURS!$C$2:$F$145,3,FALSE),I296))</f>
        <v>1.7299999999999999E-2</v>
      </c>
      <c r="J297" s="20">
        <f t="shared" si="92"/>
        <v>0.02</v>
      </c>
      <c r="K297" s="28">
        <f t="shared" si="87"/>
        <v>0</v>
      </c>
      <c r="L297" s="21">
        <f t="shared" si="93"/>
        <v>1714.37</v>
      </c>
      <c r="M297" s="21">
        <f t="shared" si="94"/>
        <v>-1714.37</v>
      </c>
      <c r="N297" s="31">
        <f>IF(A297&gt;$C$3,"_",$C$2-SUM($M$26:M297))</f>
        <v>553253.68507922592</v>
      </c>
      <c r="P297" s="34">
        <f t="shared" si="95"/>
        <v>281.6046734740878</v>
      </c>
      <c r="Q297" s="34">
        <f t="shared" si="96"/>
        <v>1140.1800779711546</v>
      </c>
      <c r="R297" s="34">
        <f t="shared" si="97"/>
        <v>1421.7847514452424</v>
      </c>
      <c r="T297" s="34">
        <f t="shared" si="98"/>
        <v>206.47207782916681</v>
      </c>
      <c r="U297" s="34">
        <f t="shared" si="99"/>
        <v>835.97813521297167</v>
      </c>
      <c r="V297" s="34">
        <f t="shared" si="100"/>
        <v>1042.4502130421386</v>
      </c>
      <c r="X297" s="34">
        <f t="shared" si="104"/>
        <v>598.36131585822909</v>
      </c>
      <c r="Y297" s="34">
        <f t="shared" si="105"/>
        <v>655.43230887457003</v>
      </c>
      <c r="Z297" s="34">
        <f t="shared" si="106"/>
        <v>1253.7936247327991</v>
      </c>
      <c r="AA297" s="34">
        <f t="shared" si="107"/>
        <v>191846.8676991348</v>
      </c>
      <c r="AB297" s="33">
        <f t="shared" si="101"/>
        <v>2.8296694970750784</v>
      </c>
      <c r="AC297" s="11">
        <f t="shared" si="102"/>
        <v>47543</v>
      </c>
    </row>
    <row r="298" spans="1:29">
      <c r="A298" s="17">
        <f t="shared" si="103"/>
        <v>273</v>
      </c>
      <c r="B298" s="19">
        <f t="shared" si="88"/>
        <v>47574</v>
      </c>
      <c r="C298" s="20">
        <f>IF(A298&gt;$C$3,"_",IFERROR(VLOOKUP(B298,BAZA_LIBOR_WIBOR_KURS!$C$2:$F$145,2,FALSE),C297))</f>
        <v>-7.3200000000000001E-3</v>
      </c>
      <c r="D298" s="20">
        <f t="shared" si="89"/>
        <v>0.02</v>
      </c>
      <c r="E298" s="27">
        <f t="shared" si="90"/>
        <v>71.640235869110455</v>
      </c>
      <c r="F298" s="27">
        <f t="shared" si="91"/>
        <v>291.61596020785498</v>
      </c>
      <c r="G298" s="30">
        <f>IF(A298&gt;$C$3,"_",$C$8-SUM($F$26:F298))</f>
        <v>67506.714515290994</v>
      </c>
      <c r="H298" s="21">
        <f>IF(A298&gt;$C$3,"_",IFERROR(VLOOKUP(B298,BAZA_LIBOR_WIBOR_KURS!$C$2:$F$145,4,FALSE),H297))</f>
        <v>3.9140000000000001</v>
      </c>
      <c r="I298" s="20">
        <f>IF(A298&gt;$C$3,"_",IFERROR(VLOOKUP(B298,BAZA_LIBOR_WIBOR_KURS!$C$2:$F$145,3,FALSE),I297))</f>
        <v>1.7299999999999999E-2</v>
      </c>
      <c r="J298" s="20">
        <f t="shared" si="92"/>
        <v>0.02</v>
      </c>
      <c r="K298" s="28">
        <f t="shared" si="87"/>
        <v>0</v>
      </c>
      <c r="L298" s="21">
        <f t="shared" si="93"/>
        <v>1719.7</v>
      </c>
      <c r="M298" s="21">
        <f t="shared" si="94"/>
        <v>-1719.7</v>
      </c>
      <c r="N298" s="31">
        <f>IF(A298&gt;$C$3,"_",$C$2-SUM($M$26:M298))</f>
        <v>554973.38507922599</v>
      </c>
      <c r="P298" s="34">
        <f t="shared" si="95"/>
        <v>280.39988319169834</v>
      </c>
      <c r="Q298" s="34">
        <f t="shared" si="96"/>
        <v>1141.3848682535445</v>
      </c>
      <c r="R298" s="34">
        <f t="shared" si="97"/>
        <v>1421.7847514452428</v>
      </c>
      <c r="T298" s="34">
        <f t="shared" si="98"/>
        <v>205.58872759962514</v>
      </c>
      <c r="U298" s="34">
        <f t="shared" si="99"/>
        <v>836.86148544251364</v>
      </c>
      <c r="V298" s="34">
        <f t="shared" si="100"/>
        <v>1042.4502130421388</v>
      </c>
      <c r="X298" s="34">
        <f t="shared" si="104"/>
        <v>596.32401376481062</v>
      </c>
      <c r="Y298" s="34">
        <f t="shared" si="105"/>
        <v>657.4696109679885</v>
      </c>
      <c r="Z298" s="34">
        <f t="shared" si="106"/>
        <v>1253.7936247327991</v>
      </c>
      <c r="AA298" s="34">
        <f t="shared" si="107"/>
        <v>191189.39808816681</v>
      </c>
      <c r="AB298" s="33">
        <f t="shared" si="101"/>
        <v>2.8321538007135625</v>
      </c>
      <c r="AC298" s="11">
        <f t="shared" si="102"/>
        <v>47574</v>
      </c>
    </row>
    <row r="299" spans="1:29">
      <c r="A299" s="17">
        <f t="shared" si="103"/>
        <v>274</v>
      </c>
      <c r="B299" s="19">
        <f t="shared" si="88"/>
        <v>47604</v>
      </c>
      <c r="C299" s="20">
        <f>IF(A299&gt;$C$3,"_",IFERROR(VLOOKUP(B299,BAZA_LIBOR_WIBOR_KURS!$C$2:$F$145,2,FALSE),C298))</f>
        <v>-7.3200000000000001E-3</v>
      </c>
      <c r="D299" s="20">
        <f t="shared" si="89"/>
        <v>0.02</v>
      </c>
      <c r="E299" s="27">
        <f t="shared" si="90"/>
        <v>71.332095004490824</v>
      </c>
      <c r="F299" s="27">
        <f t="shared" si="91"/>
        <v>291.92410107247457</v>
      </c>
      <c r="G299" s="30">
        <f>IF(A299&gt;$C$3,"_",$C$8-SUM($F$26:F299))</f>
        <v>67214.790414218529</v>
      </c>
      <c r="H299" s="21">
        <f>IF(A299&gt;$C$3,"_",IFERROR(VLOOKUP(B299,BAZA_LIBOR_WIBOR_KURS!$C$2:$F$145,4,FALSE),H298))</f>
        <v>3.9140000000000001</v>
      </c>
      <c r="I299" s="20">
        <f>IF(A299&gt;$C$3,"_",IFERROR(VLOOKUP(B299,BAZA_LIBOR_WIBOR_KURS!$C$2:$F$145,3,FALSE),I298))</f>
        <v>1.7299999999999999E-2</v>
      </c>
      <c r="J299" s="20">
        <f t="shared" si="92"/>
        <v>0.02</v>
      </c>
      <c r="K299" s="28">
        <f t="shared" si="87"/>
        <v>0</v>
      </c>
      <c r="L299" s="21">
        <f t="shared" si="93"/>
        <v>1725.04</v>
      </c>
      <c r="M299" s="21">
        <f t="shared" si="94"/>
        <v>-1725.04</v>
      </c>
      <c r="N299" s="31">
        <f>IF(A299&gt;$C$3,"_",$C$2-SUM($M$26:M299))</f>
        <v>556698.42507922591</v>
      </c>
      <c r="P299" s="34">
        <f t="shared" si="95"/>
        <v>279.19381984757712</v>
      </c>
      <c r="Q299" s="34">
        <f t="shared" si="96"/>
        <v>1142.5909315976655</v>
      </c>
      <c r="R299" s="34">
        <f t="shared" si="97"/>
        <v>1421.7847514452426</v>
      </c>
      <c r="T299" s="34">
        <f t="shared" si="98"/>
        <v>204.70444396334088</v>
      </c>
      <c r="U299" s="34">
        <f t="shared" si="99"/>
        <v>837.74576907879771</v>
      </c>
      <c r="V299" s="34">
        <f t="shared" si="100"/>
        <v>1042.4502130421386</v>
      </c>
      <c r="X299" s="34">
        <f t="shared" si="104"/>
        <v>594.28037905738518</v>
      </c>
      <c r="Y299" s="34">
        <f t="shared" si="105"/>
        <v>659.51324567541405</v>
      </c>
      <c r="Z299" s="34">
        <f t="shared" si="106"/>
        <v>1253.7936247327993</v>
      </c>
      <c r="AA299" s="34">
        <f t="shared" si="107"/>
        <v>190529.88484249139</v>
      </c>
      <c r="AB299" s="33">
        <f t="shared" si="101"/>
        <v>2.8346422516283996</v>
      </c>
      <c r="AC299" s="11">
        <f t="shared" si="102"/>
        <v>47604</v>
      </c>
    </row>
    <row r="300" spans="1:29">
      <c r="A300" s="17">
        <f t="shared" si="103"/>
        <v>275</v>
      </c>
      <c r="B300" s="19">
        <f t="shared" si="88"/>
        <v>47635</v>
      </c>
      <c r="C300" s="20">
        <f>IF(A300&gt;$C$3,"_",IFERROR(VLOOKUP(B300,BAZA_LIBOR_WIBOR_KURS!$C$2:$F$145,2,FALSE),C299))</f>
        <v>-7.3200000000000001E-3</v>
      </c>
      <c r="D300" s="20">
        <f t="shared" si="89"/>
        <v>0.02</v>
      </c>
      <c r="E300" s="27">
        <f t="shared" si="90"/>
        <v>71.023628537690911</v>
      </c>
      <c r="F300" s="27">
        <f t="shared" si="91"/>
        <v>292.2325675392745</v>
      </c>
      <c r="G300" s="30">
        <f>IF(A300&gt;$C$3,"_",$C$8-SUM($F$26:F300))</f>
        <v>66922.55784667925</v>
      </c>
      <c r="H300" s="21">
        <f>IF(A300&gt;$C$3,"_",IFERROR(VLOOKUP(B300,BAZA_LIBOR_WIBOR_KURS!$C$2:$F$145,4,FALSE),H299))</f>
        <v>3.9140000000000001</v>
      </c>
      <c r="I300" s="20">
        <f>IF(A300&gt;$C$3,"_",IFERROR(VLOOKUP(B300,BAZA_LIBOR_WIBOR_KURS!$C$2:$F$145,3,FALSE),I299))</f>
        <v>1.7299999999999999E-2</v>
      </c>
      <c r="J300" s="20">
        <f t="shared" si="92"/>
        <v>0.02</v>
      </c>
      <c r="K300" s="28">
        <f t="shared" si="87"/>
        <v>0</v>
      </c>
      <c r="L300" s="21">
        <f t="shared" si="93"/>
        <v>1730.4</v>
      </c>
      <c r="M300" s="21">
        <f t="shared" si="94"/>
        <v>-1730.4</v>
      </c>
      <c r="N300" s="31">
        <f>IF(A300&gt;$C$3,"_",$C$2-SUM($M$26:M300))</f>
        <v>558428.82507922594</v>
      </c>
      <c r="P300" s="34">
        <f t="shared" si="95"/>
        <v>277.98648209652225</v>
      </c>
      <c r="Q300" s="34">
        <f t="shared" si="96"/>
        <v>1143.7982693487204</v>
      </c>
      <c r="R300" s="34">
        <f t="shared" si="97"/>
        <v>1421.7847514452426</v>
      </c>
      <c r="T300" s="34">
        <f t="shared" si="98"/>
        <v>203.8192259340143</v>
      </c>
      <c r="U300" s="34">
        <f t="shared" si="99"/>
        <v>838.63098710812437</v>
      </c>
      <c r="V300" s="34">
        <f t="shared" si="100"/>
        <v>1042.4502130421388</v>
      </c>
      <c r="X300" s="34">
        <f t="shared" si="104"/>
        <v>592.23039205207738</v>
      </c>
      <c r="Y300" s="34">
        <f t="shared" si="105"/>
        <v>661.56323268072174</v>
      </c>
      <c r="Z300" s="34">
        <f t="shared" si="106"/>
        <v>1253.7936247327991</v>
      </c>
      <c r="AA300" s="34">
        <f t="shared" si="107"/>
        <v>189868.32160981066</v>
      </c>
      <c r="AB300" s="33">
        <f t="shared" si="101"/>
        <v>2.8371348573496293</v>
      </c>
      <c r="AC300" s="11">
        <f t="shared" si="102"/>
        <v>47635</v>
      </c>
    </row>
    <row r="301" spans="1:29">
      <c r="A301" s="17">
        <f t="shared" si="103"/>
        <v>276</v>
      </c>
      <c r="B301" s="19">
        <f t="shared" si="88"/>
        <v>47665</v>
      </c>
      <c r="C301" s="20">
        <f>IF(A301&gt;$C$3,"_",IFERROR(VLOOKUP(B301,BAZA_LIBOR_WIBOR_KURS!$C$2:$F$145,2,FALSE),C300))</f>
        <v>-7.3200000000000001E-3</v>
      </c>
      <c r="D301" s="20">
        <f t="shared" si="89"/>
        <v>0.02</v>
      </c>
      <c r="E301" s="27">
        <f t="shared" si="90"/>
        <v>70.714836124657737</v>
      </c>
      <c r="F301" s="27">
        <f t="shared" si="91"/>
        <v>292.54135995230774</v>
      </c>
      <c r="G301" s="30">
        <f>IF(A301&gt;$C$3,"_",$C$8-SUM($F$26:F301))</f>
        <v>66630.016486726934</v>
      </c>
      <c r="H301" s="21">
        <f>IF(A301&gt;$C$3,"_",IFERROR(VLOOKUP(B301,BAZA_LIBOR_WIBOR_KURS!$C$2:$F$145,4,FALSE),H300))</f>
        <v>3.9140000000000001</v>
      </c>
      <c r="I301" s="20">
        <f>IF(A301&gt;$C$3,"_",IFERROR(VLOOKUP(B301,BAZA_LIBOR_WIBOR_KURS!$C$2:$F$145,3,FALSE),I300))</f>
        <v>1.7299999999999999E-2</v>
      </c>
      <c r="J301" s="20">
        <f t="shared" si="92"/>
        <v>0.02</v>
      </c>
      <c r="K301" s="28">
        <f t="shared" si="87"/>
        <v>0</v>
      </c>
      <c r="L301" s="21">
        <f t="shared" si="93"/>
        <v>1735.78</v>
      </c>
      <c r="M301" s="21">
        <f t="shared" si="94"/>
        <v>-1735.78</v>
      </c>
      <c r="N301" s="31">
        <f>IF(A301&gt;$C$3,"_",$C$2-SUM($M$26:M301))</f>
        <v>560164.60507922596</v>
      </c>
      <c r="P301" s="34">
        <f t="shared" si="95"/>
        <v>276.77786859191042</v>
      </c>
      <c r="Q301" s="34">
        <f t="shared" si="96"/>
        <v>1145.0068828533326</v>
      </c>
      <c r="R301" s="34">
        <f t="shared" si="97"/>
        <v>1421.784751445243</v>
      </c>
      <c r="T301" s="34">
        <f t="shared" si="98"/>
        <v>202.93307252430336</v>
      </c>
      <c r="U301" s="34">
        <f t="shared" si="99"/>
        <v>839.51714051783551</v>
      </c>
      <c r="V301" s="34">
        <f t="shared" si="100"/>
        <v>1042.4502130421388</v>
      </c>
      <c r="X301" s="34">
        <f t="shared" si="104"/>
        <v>590.17403300382807</v>
      </c>
      <c r="Y301" s="34">
        <f t="shared" si="105"/>
        <v>663.61959172897116</v>
      </c>
      <c r="Z301" s="34">
        <f t="shared" si="106"/>
        <v>1253.7936247327993</v>
      </c>
      <c r="AA301" s="34">
        <f t="shared" si="107"/>
        <v>189204.70201808171</v>
      </c>
      <c r="AB301" s="33">
        <f t="shared" si="101"/>
        <v>2.8396316254217395</v>
      </c>
      <c r="AC301" s="11">
        <f t="shared" si="102"/>
        <v>47665</v>
      </c>
    </row>
    <row r="302" spans="1:29">
      <c r="A302" s="17">
        <f t="shared" si="103"/>
        <v>277</v>
      </c>
      <c r="B302" s="19">
        <f t="shared" si="88"/>
        <v>47696</v>
      </c>
      <c r="C302" s="20">
        <f>IF(A302&gt;$C$3,"_",IFERROR(VLOOKUP(B302,BAZA_LIBOR_WIBOR_KURS!$C$2:$F$145,2,FALSE),C301))</f>
        <v>-7.3200000000000001E-3</v>
      </c>
      <c r="D302" s="20">
        <f t="shared" si="89"/>
        <v>0.02</v>
      </c>
      <c r="E302" s="27">
        <f t="shared" si="90"/>
        <v>70.405717420974796</v>
      </c>
      <c r="F302" s="27">
        <f t="shared" si="91"/>
        <v>292.85047865599063</v>
      </c>
      <c r="G302" s="30">
        <f>IF(A302&gt;$C$3,"_",$C$8-SUM($F$26:F302))</f>
        <v>66337.166008070955</v>
      </c>
      <c r="H302" s="21">
        <f>IF(A302&gt;$C$3,"_",IFERROR(VLOOKUP(B302,BAZA_LIBOR_WIBOR_KURS!$C$2:$F$145,4,FALSE),H301))</f>
        <v>3.9140000000000001</v>
      </c>
      <c r="I302" s="20">
        <f>IF(A302&gt;$C$3,"_",IFERROR(VLOOKUP(B302,BAZA_LIBOR_WIBOR_KURS!$C$2:$F$145,3,FALSE),I301))</f>
        <v>1.7299999999999999E-2</v>
      </c>
      <c r="J302" s="20">
        <f t="shared" si="92"/>
        <v>0.02</v>
      </c>
      <c r="K302" s="28">
        <f t="shared" si="87"/>
        <v>0</v>
      </c>
      <c r="L302" s="21">
        <f t="shared" si="93"/>
        <v>1741.18</v>
      </c>
      <c r="M302" s="21">
        <f t="shared" si="94"/>
        <v>-1741.18</v>
      </c>
      <c r="N302" s="31">
        <f>IF(A302&gt;$C$3,"_",$C$2-SUM($M$26:M302))</f>
        <v>561905.7850792259</v>
      </c>
      <c r="P302" s="34">
        <f t="shared" si="95"/>
        <v>275.56797798569534</v>
      </c>
      <c r="Q302" s="34">
        <f t="shared" si="96"/>
        <v>1146.2167734595473</v>
      </c>
      <c r="R302" s="34">
        <f t="shared" si="97"/>
        <v>1421.7847514452426</v>
      </c>
      <c r="T302" s="34">
        <f t="shared" si="98"/>
        <v>202.04598274582284</v>
      </c>
      <c r="U302" s="34">
        <f t="shared" si="99"/>
        <v>840.40423029631586</v>
      </c>
      <c r="V302" s="34">
        <f t="shared" si="100"/>
        <v>1042.4502130421388</v>
      </c>
      <c r="X302" s="34">
        <f t="shared" si="104"/>
        <v>588.11128210620393</v>
      </c>
      <c r="Y302" s="34">
        <f t="shared" si="105"/>
        <v>665.6823426265953</v>
      </c>
      <c r="Z302" s="34">
        <f t="shared" si="106"/>
        <v>1253.7936247327993</v>
      </c>
      <c r="AA302" s="34">
        <f t="shared" si="107"/>
        <v>188539.01967545511</v>
      </c>
      <c r="AB302" s="33">
        <f t="shared" si="101"/>
        <v>2.8421325634036942</v>
      </c>
      <c r="AC302" s="11">
        <f t="shared" si="102"/>
        <v>47696</v>
      </c>
    </row>
    <row r="303" spans="1:29">
      <c r="A303" s="17">
        <f t="shared" si="103"/>
        <v>278</v>
      </c>
      <c r="B303" s="19">
        <f t="shared" si="88"/>
        <v>47727</v>
      </c>
      <c r="C303" s="20">
        <f>IF(A303&gt;$C$3,"_",IFERROR(VLOOKUP(B303,BAZA_LIBOR_WIBOR_KURS!$C$2:$F$145,2,FALSE),C302))</f>
        <v>-7.3200000000000001E-3</v>
      </c>
      <c r="D303" s="20">
        <f t="shared" si="89"/>
        <v>0.02</v>
      </c>
      <c r="E303" s="27">
        <f t="shared" si="90"/>
        <v>70.096272081861642</v>
      </c>
      <c r="F303" s="27">
        <f t="shared" si="91"/>
        <v>293.15992399510384</v>
      </c>
      <c r="G303" s="30">
        <f>IF(A303&gt;$C$3,"_",$C$8-SUM($F$26:F303))</f>
        <v>66044.006084075852</v>
      </c>
      <c r="H303" s="21">
        <f>IF(A303&gt;$C$3,"_",IFERROR(VLOOKUP(B303,BAZA_LIBOR_WIBOR_KURS!$C$2:$F$145,4,FALSE),H302))</f>
        <v>3.9140000000000001</v>
      </c>
      <c r="I303" s="20">
        <f>IF(A303&gt;$C$3,"_",IFERROR(VLOOKUP(B303,BAZA_LIBOR_WIBOR_KURS!$C$2:$F$145,3,FALSE),I302))</f>
        <v>1.7299999999999999E-2</v>
      </c>
      <c r="J303" s="20">
        <f t="shared" si="92"/>
        <v>0.02</v>
      </c>
      <c r="K303" s="28">
        <f t="shared" si="87"/>
        <v>0</v>
      </c>
      <c r="L303" s="21">
        <f t="shared" si="93"/>
        <v>1746.59</v>
      </c>
      <c r="M303" s="21">
        <f t="shared" si="94"/>
        <v>-1746.59</v>
      </c>
      <c r="N303" s="31">
        <f>IF(A303&gt;$C$3,"_",$C$2-SUM($M$26:M303))</f>
        <v>563652.37507922598</v>
      </c>
      <c r="P303" s="34">
        <f t="shared" si="95"/>
        <v>274.35680892840645</v>
      </c>
      <c r="Q303" s="34">
        <f t="shared" si="96"/>
        <v>1147.4279425168365</v>
      </c>
      <c r="R303" s="34">
        <f t="shared" si="97"/>
        <v>1421.784751445243</v>
      </c>
      <c r="T303" s="34">
        <f t="shared" si="98"/>
        <v>201.1579556091431</v>
      </c>
      <c r="U303" s="34">
        <f t="shared" si="99"/>
        <v>841.29225743299583</v>
      </c>
      <c r="V303" s="34">
        <f t="shared" si="100"/>
        <v>1042.450213042139</v>
      </c>
      <c r="X303" s="34">
        <f t="shared" si="104"/>
        <v>586.04211949120634</v>
      </c>
      <c r="Y303" s="34">
        <f t="shared" si="105"/>
        <v>667.75150524159289</v>
      </c>
      <c r="Z303" s="34">
        <f t="shared" si="106"/>
        <v>1253.7936247327993</v>
      </c>
      <c r="AA303" s="34">
        <f t="shared" si="107"/>
        <v>187871.26817021353</v>
      </c>
      <c r="AB303" s="33">
        <f t="shared" si="101"/>
        <v>2.8446376788689678</v>
      </c>
      <c r="AC303" s="11">
        <f t="shared" si="102"/>
        <v>47727</v>
      </c>
    </row>
    <row r="304" spans="1:29">
      <c r="A304" s="17">
        <f t="shared" si="103"/>
        <v>279</v>
      </c>
      <c r="B304" s="19">
        <f t="shared" si="88"/>
        <v>47757</v>
      </c>
      <c r="C304" s="20">
        <f>IF(A304&gt;$C$3,"_",IFERROR(VLOOKUP(B304,BAZA_LIBOR_WIBOR_KURS!$C$2:$F$145,2,FALSE),C303))</f>
        <v>-7.3200000000000001E-3</v>
      </c>
      <c r="D304" s="20">
        <f t="shared" si="89"/>
        <v>0.02</v>
      </c>
      <c r="E304" s="27">
        <f t="shared" si="90"/>
        <v>69.786499762173491</v>
      </c>
      <c r="F304" s="27">
        <f t="shared" si="91"/>
        <v>293.46969631479197</v>
      </c>
      <c r="G304" s="30">
        <f>IF(A304&gt;$C$3,"_",$C$8-SUM($F$26:F304))</f>
        <v>65750.536387761065</v>
      </c>
      <c r="H304" s="21">
        <f>IF(A304&gt;$C$3,"_",IFERROR(VLOOKUP(B304,BAZA_LIBOR_WIBOR_KURS!$C$2:$F$145,4,FALSE),H303))</f>
        <v>3.9140000000000001</v>
      </c>
      <c r="I304" s="20">
        <f>IF(A304&gt;$C$3,"_",IFERROR(VLOOKUP(B304,BAZA_LIBOR_WIBOR_KURS!$C$2:$F$145,3,FALSE),I303))</f>
        <v>1.7299999999999999E-2</v>
      </c>
      <c r="J304" s="20">
        <f t="shared" si="92"/>
        <v>0.02</v>
      </c>
      <c r="K304" s="28">
        <f t="shared" si="87"/>
        <v>0</v>
      </c>
      <c r="L304" s="21">
        <f t="shared" si="93"/>
        <v>1752.02</v>
      </c>
      <c r="M304" s="21">
        <f t="shared" si="94"/>
        <v>-1752.02</v>
      </c>
      <c r="N304" s="31">
        <f>IF(A304&gt;$C$3,"_",$C$2-SUM($M$26:M304))</f>
        <v>565404.395079226</v>
      </c>
      <c r="P304" s="34">
        <f t="shared" si="95"/>
        <v>273.14436006914707</v>
      </c>
      <c r="Q304" s="34">
        <f t="shared" si="96"/>
        <v>1148.6403913760957</v>
      </c>
      <c r="R304" s="34">
        <f t="shared" si="97"/>
        <v>1421.7847514452428</v>
      </c>
      <c r="T304" s="34">
        <f t="shared" si="98"/>
        <v>200.26899012378891</v>
      </c>
      <c r="U304" s="34">
        <f t="shared" si="99"/>
        <v>842.18122291834993</v>
      </c>
      <c r="V304" s="34">
        <f t="shared" si="100"/>
        <v>1042.4502130421388</v>
      </c>
      <c r="X304" s="34">
        <f t="shared" si="104"/>
        <v>583.96652522908039</v>
      </c>
      <c r="Y304" s="34">
        <f t="shared" si="105"/>
        <v>669.82709950371884</v>
      </c>
      <c r="Z304" s="34">
        <f t="shared" si="106"/>
        <v>1253.7936247327993</v>
      </c>
      <c r="AA304" s="34">
        <f t="shared" si="107"/>
        <v>187201.44107070981</v>
      </c>
      <c r="AB304" s="33">
        <f t="shared" si="101"/>
        <v>2.8471469794055682</v>
      </c>
      <c r="AC304" s="11">
        <f t="shared" si="102"/>
        <v>47757</v>
      </c>
    </row>
    <row r="305" spans="1:29">
      <c r="A305" s="17">
        <f t="shared" si="103"/>
        <v>280</v>
      </c>
      <c r="B305" s="19">
        <f t="shared" si="88"/>
        <v>47788</v>
      </c>
      <c r="C305" s="20">
        <f>IF(A305&gt;$C$3,"_",IFERROR(VLOOKUP(B305,BAZA_LIBOR_WIBOR_KURS!$C$2:$F$145,2,FALSE),C304))</f>
        <v>-7.3200000000000001E-3</v>
      </c>
      <c r="D305" s="20">
        <f t="shared" si="89"/>
        <v>0.02</v>
      </c>
      <c r="E305" s="27">
        <f t="shared" si="90"/>
        <v>69.476400116400868</v>
      </c>
      <c r="F305" s="27">
        <f t="shared" si="91"/>
        <v>293.77979596056468</v>
      </c>
      <c r="G305" s="30">
        <f>IF(A305&gt;$C$3,"_",$C$8-SUM($F$26:F305))</f>
        <v>65456.756591800498</v>
      </c>
      <c r="H305" s="21">
        <f>IF(A305&gt;$C$3,"_",IFERROR(VLOOKUP(B305,BAZA_LIBOR_WIBOR_KURS!$C$2:$F$145,4,FALSE),H304))</f>
        <v>3.9140000000000001</v>
      </c>
      <c r="I305" s="20">
        <f>IF(A305&gt;$C$3,"_",IFERROR(VLOOKUP(B305,BAZA_LIBOR_WIBOR_KURS!$C$2:$F$145,3,FALSE),I304))</f>
        <v>1.7299999999999999E-2</v>
      </c>
      <c r="J305" s="20">
        <f t="shared" si="92"/>
        <v>0.02</v>
      </c>
      <c r="K305" s="28">
        <f t="shared" si="87"/>
        <v>0</v>
      </c>
      <c r="L305" s="21">
        <f t="shared" si="93"/>
        <v>1757.47</v>
      </c>
      <c r="M305" s="21">
        <f t="shared" si="94"/>
        <v>-1757.47</v>
      </c>
      <c r="N305" s="31">
        <f>IF(A305&gt;$C$3,"_",$C$2-SUM($M$26:M305))</f>
        <v>567161.86507922597</v>
      </c>
      <c r="P305" s="34">
        <f t="shared" si="95"/>
        <v>271.93063005559299</v>
      </c>
      <c r="Q305" s="34">
        <f t="shared" si="96"/>
        <v>1149.8541213896501</v>
      </c>
      <c r="R305" s="34">
        <f t="shared" si="97"/>
        <v>1421.784751445243</v>
      </c>
      <c r="T305" s="34">
        <f t="shared" si="98"/>
        <v>199.37908529823855</v>
      </c>
      <c r="U305" s="34">
        <f t="shared" si="99"/>
        <v>843.07112774390055</v>
      </c>
      <c r="V305" s="34">
        <f t="shared" si="100"/>
        <v>1042.450213042139</v>
      </c>
      <c r="X305" s="34">
        <f t="shared" si="104"/>
        <v>581.88447932812301</v>
      </c>
      <c r="Y305" s="34">
        <f t="shared" si="105"/>
        <v>671.90914540467622</v>
      </c>
      <c r="Z305" s="34">
        <f t="shared" si="106"/>
        <v>1253.7936247327993</v>
      </c>
      <c r="AA305" s="34">
        <f t="shared" si="107"/>
        <v>186529.53192530514</v>
      </c>
      <c r="AB305" s="33">
        <f t="shared" si="101"/>
        <v>2.8496604726160681</v>
      </c>
      <c r="AC305" s="11">
        <f t="shared" si="102"/>
        <v>47788</v>
      </c>
    </row>
    <row r="306" spans="1:29">
      <c r="A306" s="17">
        <f t="shared" si="103"/>
        <v>281</v>
      </c>
      <c r="B306" s="19">
        <f t="shared" si="88"/>
        <v>47818</v>
      </c>
      <c r="C306" s="20">
        <f>IF(A306&gt;$C$3,"_",IFERROR(VLOOKUP(B306,BAZA_LIBOR_WIBOR_KURS!$C$2:$F$145,2,FALSE),C305))</f>
        <v>-7.3200000000000001E-3</v>
      </c>
      <c r="D306" s="20">
        <f t="shared" si="89"/>
        <v>0.02</v>
      </c>
      <c r="E306" s="27">
        <f t="shared" si="90"/>
        <v>69.165972798669202</v>
      </c>
      <c r="F306" s="27">
        <f t="shared" si="91"/>
        <v>294.09022327829632</v>
      </c>
      <c r="G306" s="30">
        <f>IF(A306&gt;$C$3,"_",$C$8-SUM($F$26:F306))</f>
        <v>65162.666368522201</v>
      </c>
      <c r="H306" s="21">
        <f>IF(A306&gt;$C$3,"_",IFERROR(VLOOKUP(B306,BAZA_LIBOR_WIBOR_KURS!$C$2:$F$145,4,FALSE),H305))</f>
        <v>3.9140000000000001</v>
      </c>
      <c r="I306" s="20">
        <f>IF(A306&gt;$C$3,"_",IFERROR(VLOOKUP(B306,BAZA_LIBOR_WIBOR_KURS!$C$2:$F$145,3,FALSE),I305))</f>
        <v>1.7299999999999999E-2</v>
      </c>
      <c r="J306" s="20">
        <f t="shared" si="92"/>
        <v>0.02</v>
      </c>
      <c r="K306" s="28">
        <f t="shared" si="87"/>
        <v>0</v>
      </c>
      <c r="L306" s="21">
        <f t="shared" si="93"/>
        <v>1762.93</v>
      </c>
      <c r="M306" s="21">
        <f t="shared" si="94"/>
        <v>-1762.93</v>
      </c>
      <c r="N306" s="31">
        <f>IF(A306&gt;$C$3,"_",$C$2-SUM($M$26:M306))</f>
        <v>568924.79507922591</v>
      </c>
      <c r="P306" s="34">
        <f t="shared" si="95"/>
        <v>270.71561753399129</v>
      </c>
      <c r="Q306" s="34">
        <f t="shared" si="96"/>
        <v>1151.0691339112518</v>
      </c>
      <c r="R306" s="34">
        <f t="shared" si="97"/>
        <v>1421.784751445243</v>
      </c>
      <c r="T306" s="34">
        <f t="shared" si="98"/>
        <v>198.48824013992248</v>
      </c>
      <c r="U306" s="34">
        <f t="shared" si="99"/>
        <v>843.96197290221653</v>
      </c>
      <c r="V306" s="34">
        <f t="shared" si="100"/>
        <v>1042.450213042139</v>
      </c>
      <c r="X306" s="34">
        <f t="shared" si="104"/>
        <v>579.79596173449011</v>
      </c>
      <c r="Y306" s="34">
        <f t="shared" si="105"/>
        <v>673.99766299830924</v>
      </c>
      <c r="Z306" s="34">
        <f t="shared" si="106"/>
        <v>1253.7936247327993</v>
      </c>
      <c r="AA306" s="34">
        <f t="shared" si="107"/>
        <v>185855.53426230684</v>
      </c>
      <c r="AB306" s="33">
        <f t="shared" si="101"/>
        <v>2.8521781661176333</v>
      </c>
      <c r="AC306" s="11">
        <f t="shared" si="102"/>
        <v>47818</v>
      </c>
    </row>
    <row r="307" spans="1:29">
      <c r="A307" s="17">
        <f t="shared" si="103"/>
        <v>282</v>
      </c>
      <c r="B307" s="19">
        <f t="shared" si="88"/>
        <v>47849</v>
      </c>
      <c r="C307" s="20">
        <f>IF(A307&gt;$C$3,"_",IFERROR(VLOOKUP(B307,BAZA_LIBOR_WIBOR_KURS!$C$2:$F$145,2,FALSE),C306))</f>
        <v>-7.3200000000000001E-3</v>
      </c>
      <c r="D307" s="20">
        <f t="shared" si="89"/>
        <v>0.02</v>
      </c>
      <c r="E307" s="27">
        <f t="shared" si="90"/>
        <v>68.855217462738466</v>
      </c>
      <c r="F307" s="27">
        <f t="shared" si="91"/>
        <v>294.40097861422703</v>
      </c>
      <c r="G307" s="30">
        <f>IF(A307&gt;$C$3,"_",$C$8-SUM($F$26:F307))</f>
        <v>64868.265389907974</v>
      </c>
      <c r="H307" s="21">
        <f>IF(A307&gt;$C$3,"_",IFERROR(VLOOKUP(B307,BAZA_LIBOR_WIBOR_KURS!$C$2:$F$145,4,FALSE),H306))</f>
        <v>3.9140000000000001</v>
      </c>
      <c r="I307" s="20">
        <f>IF(A307&gt;$C$3,"_",IFERROR(VLOOKUP(B307,BAZA_LIBOR_WIBOR_KURS!$C$2:$F$145,3,FALSE),I306))</f>
        <v>1.7299999999999999E-2</v>
      </c>
      <c r="J307" s="20">
        <f t="shared" si="92"/>
        <v>0.02</v>
      </c>
      <c r="K307" s="28">
        <f t="shared" si="87"/>
        <v>0</v>
      </c>
      <c r="L307" s="21">
        <f t="shared" si="93"/>
        <v>1768.41</v>
      </c>
      <c r="M307" s="21">
        <f t="shared" si="94"/>
        <v>-1768.41</v>
      </c>
      <c r="N307" s="31">
        <f>IF(A307&gt;$C$3,"_",$C$2-SUM($M$26:M307))</f>
        <v>570693.20507922582</v>
      </c>
      <c r="P307" s="34">
        <f t="shared" si="95"/>
        <v>269.49932114915839</v>
      </c>
      <c r="Q307" s="34">
        <f t="shared" si="96"/>
        <v>1152.2854302960845</v>
      </c>
      <c r="R307" s="34">
        <f t="shared" si="97"/>
        <v>1421.7847514452428</v>
      </c>
      <c r="T307" s="34">
        <f t="shared" si="98"/>
        <v>197.59645365522246</v>
      </c>
      <c r="U307" s="34">
        <f t="shared" si="99"/>
        <v>844.85375938691641</v>
      </c>
      <c r="V307" s="34">
        <f t="shared" si="100"/>
        <v>1042.4502130421388</v>
      </c>
      <c r="X307" s="34">
        <f t="shared" si="104"/>
        <v>577.70095233200379</v>
      </c>
      <c r="Y307" s="34">
        <f t="shared" si="105"/>
        <v>676.09267240079566</v>
      </c>
      <c r="Z307" s="34">
        <f t="shared" si="106"/>
        <v>1253.7936247327993</v>
      </c>
      <c r="AA307" s="34">
        <f t="shared" si="107"/>
        <v>185179.44158990606</v>
      </c>
      <c r="AB307" s="33">
        <f t="shared" si="101"/>
        <v>2.8547000675420522</v>
      </c>
      <c r="AC307" s="11">
        <f t="shared" si="102"/>
        <v>47849</v>
      </c>
    </row>
    <row r="308" spans="1:29">
      <c r="A308" s="17">
        <f t="shared" si="103"/>
        <v>283</v>
      </c>
      <c r="B308" s="19">
        <f t="shared" si="88"/>
        <v>47880</v>
      </c>
      <c r="C308" s="20">
        <f>IF(A308&gt;$C$3,"_",IFERROR(VLOOKUP(B308,BAZA_LIBOR_WIBOR_KURS!$C$2:$F$145,2,FALSE),C307))</f>
        <v>-7.3200000000000001E-3</v>
      </c>
      <c r="D308" s="20">
        <f t="shared" si="89"/>
        <v>0.02</v>
      </c>
      <c r="E308" s="27">
        <f t="shared" si="90"/>
        <v>68.544133762002758</v>
      </c>
      <c r="F308" s="27">
        <f t="shared" si="91"/>
        <v>294.71206231496274</v>
      </c>
      <c r="G308" s="30">
        <f>IF(A308&gt;$C$3,"_",$C$8-SUM($F$26:F308))</f>
        <v>64573.553327593007</v>
      </c>
      <c r="H308" s="21">
        <f>IF(A308&gt;$C$3,"_",IFERROR(VLOOKUP(B308,BAZA_LIBOR_WIBOR_KURS!$C$2:$F$145,4,FALSE),H307))</f>
        <v>3.9140000000000001</v>
      </c>
      <c r="I308" s="20">
        <f>IF(A308&gt;$C$3,"_",IFERROR(VLOOKUP(B308,BAZA_LIBOR_WIBOR_KURS!$C$2:$F$145,3,FALSE),I307))</f>
        <v>1.7299999999999999E-2</v>
      </c>
      <c r="J308" s="20">
        <f t="shared" si="92"/>
        <v>0.02</v>
      </c>
      <c r="K308" s="28">
        <f t="shared" si="87"/>
        <v>0</v>
      </c>
      <c r="L308" s="21">
        <f t="shared" si="93"/>
        <v>1773.9</v>
      </c>
      <c r="M308" s="21">
        <f t="shared" si="94"/>
        <v>-1773.9</v>
      </c>
      <c r="N308" s="31">
        <f>IF(A308&gt;$C$3,"_",$C$2-SUM($M$26:M308))</f>
        <v>572467.10507922596</v>
      </c>
      <c r="P308" s="34">
        <f t="shared" si="95"/>
        <v>268.2817395444788</v>
      </c>
      <c r="Q308" s="34">
        <f t="shared" si="96"/>
        <v>1153.5030119007642</v>
      </c>
      <c r="R308" s="34">
        <f t="shared" si="97"/>
        <v>1421.784751445243</v>
      </c>
      <c r="T308" s="34">
        <f t="shared" si="98"/>
        <v>196.70372484947026</v>
      </c>
      <c r="U308" s="34">
        <f t="shared" si="99"/>
        <v>845.74648819266861</v>
      </c>
      <c r="V308" s="34">
        <f t="shared" si="100"/>
        <v>1042.4502130421388</v>
      </c>
      <c r="X308" s="34">
        <f t="shared" si="104"/>
        <v>575.59943094195796</v>
      </c>
      <c r="Y308" s="34">
        <f t="shared" si="105"/>
        <v>678.19419379084127</v>
      </c>
      <c r="Z308" s="34">
        <f t="shared" si="106"/>
        <v>1253.7936247327993</v>
      </c>
      <c r="AA308" s="34">
        <f t="shared" si="107"/>
        <v>184501.24739611521</v>
      </c>
      <c r="AB308" s="33">
        <f t="shared" si="101"/>
        <v>2.8572261845357634</v>
      </c>
      <c r="AC308" s="11">
        <f t="shared" si="102"/>
        <v>47880</v>
      </c>
    </row>
    <row r="309" spans="1:29">
      <c r="A309" s="17">
        <f t="shared" si="103"/>
        <v>284</v>
      </c>
      <c r="B309" s="19">
        <f t="shared" si="88"/>
        <v>47908</v>
      </c>
      <c r="C309" s="20">
        <f>IF(A309&gt;$C$3,"_",IFERROR(VLOOKUP(B309,BAZA_LIBOR_WIBOR_KURS!$C$2:$F$145,2,FALSE),C308))</f>
        <v>-7.3200000000000001E-3</v>
      </c>
      <c r="D309" s="20">
        <f t="shared" si="89"/>
        <v>0.02</v>
      </c>
      <c r="E309" s="27">
        <f t="shared" si="90"/>
        <v>68.232721349489935</v>
      </c>
      <c r="F309" s="27">
        <f t="shared" si="91"/>
        <v>295.02347472747545</v>
      </c>
      <c r="G309" s="30">
        <f>IF(A309&gt;$C$3,"_",$C$8-SUM($F$26:F309))</f>
        <v>64278.529852865526</v>
      </c>
      <c r="H309" s="21">
        <f>IF(A309&gt;$C$3,"_",IFERROR(VLOOKUP(B309,BAZA_LIBOR_WIBOR_KURS!$C$2:$F$145,4,FALSE),H308))</f>
        <v>3.9140000000000001</v>
      </c>
      <c r="I309" s="20">
        <f>IF(A309&gt;$C$3,"_",IFERROR(VLOOKUP(B309,BAZA_LIBOR_WIBOR_KURS!$C$2:$F$145,3,FALSE),I308))</f>
        <v>1.7299999999999999E-2</v>
      </c>
      <c r="J309" s="20">
        <f t="shared" si="92"/>
        <v>0.02</v>
      </c>
      <c r="K309" s="28">
        <f t="shared" si="87"/>
        <v>0</v>
      </c>
      <c r="L309" s="21">
        <f t="shared" si="93"/>
        <v>1779.42</v>
      </c>
      <c r="M309" s="21">
        <f t="shared" si="94"/>
        <v>-1779.42</v>
      </c>
      <c r="N309" s="31">
        <f>IF(A309&gt;$C$3,"_",$C$2-SUM($M$26:M309))</f>
        <v>574246.52507922589</v>
      </c>
      <c r="P309" s="34">
        <f t="shared" si="95"/>
        <v>267.0628713619036</v>
      </c>
      <c r="Q309" s="34">
        <f t="shared" si="96"/>
        <v>1154.7218800833389</v>
      </c>
      <c r="R309" s="34">
        <f t="shared" si="97"/>
        <v>1421.7847514452424</v>
      </c>
      <c r="T309" s="34">
        <f t="shared" si="98"/>
        <v>195.81005272694665</v>
      </c>
      <c r="U309" s="34">
        <f t="shared" si="99"/>
        <v>846.64016031519191</v>
      </c>
      <c r="V309" s="34">
        <f t="shared" si="100"/>
        <v>1042.4502130421386</v>
      </c>
      <c r="X309" s="34">
        <f t="shared" si="104"/>
        <v>573.49137732292479</v>
      </c>
      <c r="Y309" s="34">
        <f t="shared" si="105"/>
        <v>680.30224740987455</v>
      </c>
      <c r="Z309" s="34">
        <f t="shared" si="106"/>
        <v>1253.7936247327993</v>
      </c>
      <c r="AA309" s="34">
        <f t="shared" si="107"/>
        <v>183820.94514870533</v>
      </c>
      <c r="AB309" s="33">
        <f t="shared" si="101"/>
        <v>2.8597565247598866</v>
      </c>
      <c r="AC309" s="11">
        <f t="shared" si="102"/>
        <v>47908</v>
      </c>
    </row>
    <row r="310" spans="1:29">
      <c r="A310" s="17">
        <f t="shared" si="103"/>
        <v>285</v>
      </c>
      <c r="B310" s="19">
        <f t="shared" si="88"/>
        <v>47939</v>
      </c>
      <c r="C310" s="20">
        <f>IF(A310&gt;$C$3,"_",IFERROR(VLOOKUP(B310,BAZA_LIBOR_WIBOR_KURS!$C$2:$F$145,2,FALSE),C309))</f>
        <v>-7.3200000000000001E-3</v>
      </c>
      <c r="D310" s="20">
        <f t="shared" si="89"/>
        <v>0.02</v>
      </c>
      <c r="E310" s="27">
        <f t="shared" si="90"/>
        <v>67.920979877861242</v>
      </c>
      <c r="F310" s="27">
        <f t="shared" si="91"/>
        <v>295.3352161991042</v>
      </c>
      <c r="G310" s="30">
        <f>IF(A310&gt;$C$3,"_",$C$8-SUM($F$26:F310))</f>
        <v>63983.19463666642</v>
      </c>
      <c r="H310" s="21">
        <f>IF(A310&gt;$C$3,"_",IFERROR(VLOOKUP(B310,BAZA_LIBOR_WIBOR_KURS!$C$2:$F$145,4,FALSE),H309))</f>
        <v>3.9140000000000001</v>
      </c>
      <c r="I310" s="20">
        <f>IF(A310&gt;$C$3,"_",IFERROR(VLOOKUP(B310,BAZA_LIBOR_WIBOR_KURS!$C$2:$F$145,3,FALSE),I309))</f>
        <v>1.7299999999999999E-2</v>
      </c>
      <c r="J310" s="20">
        <f t="shared" si="92"/>
        <v>0.02</v>
      </c>
      <c r="K310" s="28">
        <f t="shared" si="87"/>
        <v>0</v>
      </c>
      <c r="L310" s="21">
        <f t="shared" si="93"/>
        <v>1784.95</v>
      </c>
      <c r="M310" s="21">
        <f t="shared" si="94"/>
        <v>-1784.95</v>
      </c>
      <c r="N310" s="31">
        <f>IF(A310&gt;$C$3,"_",$C$2-SUM($M$26:M310))</f>
        <v>576031.47507922584</v>
      </c>
      <c r="P310" s="34">
        <f t="shared" si="95"/>
        <v>265.84271524194889</v>
      </c>
      <c r="Q310" s="34">
        <f t="shared" si="96"/>
        <v>1155.9420362032938</v>
      </c>
      <c r="R310" s="34">
        <f t="shared" si="97"/>
        <v>1421.7847514452428</v>
      </c>
      <c r="T310" s="34">
        <f t="shared" si="98"/>
        <v>194.91543629088028</v>
      </c>
      <c r="U310" s="34">
        <f t="shared" si="99"/>
        <v>847.53477675125851</v>
      </c>
      <c r="V310" s="34">
        <f t="shared" si="100"/>
        <v>1042.4502130421388</v>
      </c>
      <c r="X310" s="34">
        <f t="shared" si="104"/>
        <v>571.3767711705591</v>
      </c>
      <c r="Y310" s="34">
        <f t="shared" si="105"/>
        <v>682.41685356224025</v>
      </c>
      <c r="Z310" s="34">
        <f t="shared" si="106"/>
        <v>1253.7936247327993</v>
      </c>
      <c r="AA310" s="34">
        <f t="shared" si="107"/>
        <v>183138.5282951431</v>
      </c>
      <c r="AB310" s="33">
        <f t="shared" si="101"/>
        <v>2.8622910958902503</v>
      </c>
      <c r="AC310" s="11">
        <f t="shared" si="102"/>
        <v>47939</v>
      </c>
    </row>
    <row r="311" spans="1:29">
      <c r="A311" s="17">
        <f t="shared" si="103"/>
        <v>286</v>
      </c>
      <c r="B311" s="19">
        <f t="shared" si="88"/>
        <v>47969</v>
      </c>
      <c r="C311" s="20">
        <f>IF(A311&gt;$C$3,"_",IFERROR(VLOOKUP(B311,BAZA_LIBOR_WIBOR_KURS!$C$2:$F$145,2,FALSE),C310))</f>
        <v>-7.3200000000000001E-3</v>
      </c>
      <c r="D311" s="20">
        <f t="shared" si="89"/>
        <v>0.02</v>
      </c>
      <c r="E311" s="27">
        <f t="shared" si="90"/>
        <v>67.608908999410858</v>
      </c>
      <c r="F311" s="27">
        <f t="shared" si="91"/>
        <v>295.64728707755455</v>
      </c>
      <c r="G311" s="30">
        <f>IF(A311&gt;$C$3,"_",$C$8-SUM($F$26:F311))</f>
        <v>63687.547349588858</v>
      </c>
      <c r="H311" s="21">
        <f>IF(A311&gt;$C$3,"_",IFERROR(VLOOKUP(B311,BAZA_LIBOR_WIBOR_KURS!$C$2:$F$145,4,FALSE),H310))</f>
        <v>3.9140000000000001</v>
      </c>
      <c r="I311" s="20">
        <f>IF(A311&gt;$C$3,"_",IFERROR(VLOOKUP(B311,BAZA_LIBOR_WIBOR_KURS!$C$2:$F$145,3,FALSE),I310))</f>
        <v>1.7299999999999999E-2</v>
      </c>
      <c r="J311" s="20">
        <f t="shared" si="92"/>
        <v>0.02</v>
      </c>
      <c r="K311" s="28">
        <f t="shared" si="87"/>
        <v>0</v>
      </c>
      <c r="L311" s="21">
        <f t="shared" si="93"/>
        <v>1790.5</v>
      </c>
      <c r="M311" s="21">
        <f t="shared" si="94"/>
        <v>-1790.5</v>
      </c>
      <c r="N311" s="31">
        <f>IF(A311&gt;$C$3,"_",$C$2-SUM($M$26:M311))</f>
        <v>577821.97507922584</v>
      </c>
      <c r="P311" s="34">
        <f t="shared" si="95"/>
        <v>264.62126982369409</v>
      </c>
      <c r="Q311" s="34">
        <f t="shared" si="96"/>
        <v>1157.1634816215485</v>
      </c>
      <c r="R311" s="34">
        <f t="shared" si="97"/>
        <v>1421.7847514452426</v>
      </c>
      <c r="T311" s="34">
        <f t="shared" si="98"/>
        <v>194.01987454344646</v>
      </c>
      <c r="U311" s="34">
        <f t="shared" si="99"/>
        <v>848.43033849869221</v>
      </c>
      <c r="V311" s="34">
        <f t="shared" si="100"/>
        <v>1042.4502130421388</v>
      </c>
      <c r="X311" s="34">
        <f t="shared" si="104"/>
        <v>569.25559211740313</v>
      </c>
      <c r="Y311" s="34">
        <f t="shared" si="105"/>
        <v>684.53803261539611</v>
      </c>
      <c r="Z311" s="34">
        <f t="shared" si="106"/>
        <v>1253.7936247327993</v>
      </c>
      <c r="AA311" s="34">
        <f t="shared" si="107"/>
        <v>182453.99026252772</v>
      </c>
      <c r="AB311" s="33">
        <f t="shared" si="101"/>
        <v>2.8648299056174218</v>
      </c>
      <c r="AC311" s="11">
        <f t="shared" si="102"/>
        <v>47969</v>
      </c>
    </row>
    <row r="312" spans="1:29">
      <c r="A312" s="17">
        <f t="shared" si="103"/>
        <v>287</v>
      </c>
      <c r="B312" s="19">
        <f t="shared" si="88"/>
        <v>48000</v>
      </c>
      <c r="C312" s="20">
        <f>IF(A312&gt;$C$3,"_",IFERROR(VLOOKUP(B312,BAZA_LIBOR_WIBOR_KURS!$C$2:$F$145,2,FALSE),C311))</f>
        <v>-7.3200000000000001E-3</v>
      </c>
      <c r="D312" s="20">
        <f t="shared" si="89"/>
        <v>0.02</v>
      </c>
      <c r="E312" s="27">
        <f t="shared" si="90"/>
        <v>67.296508366065567</v>
      </c>
      <c r="F312" s="27">
        <f t="shared" si="91"/>
        <v>295.9596877108998</v>
      </c>
      <c r="G312" s="30">
        <f>IF(A312&gt;$C$3,"_",$C$8-SUM($F$26:F312))</f>
        <v>63391.587661877958</v>
      </c>
      <c r="H312" s="21">
        <f>IF(A312&gt;$C$3,"_",IFERROR(VLOOKUP(B312,BAZA_LIBOR_WIBOR_KURS!$C$2:$F$145,4,FALSE),H311))</f>
        <v>3.9140000000000001</v>
      </c>
      <c r="I312" s="20">
        <f>IF(A312&gt;$C$3,"_",IFERROR(VLOOKUP(B312,BAZA_LIBOR_WIBOR_KURS!$C$2:$F$145,3,FALSE),I311))</f>
        <v>1.7299999999999999E-2</v>
      </c>
      <c r="J312" s="20">
        <f t="shared" si="92"/>
        <v>0.02</v>
      </c>
      <c r="K312" s="28">
        <f t="shared" si="87"/>
        <v>0</v>
      </c>
      <c r="L312" s="21">
        <f t="shared" si="93"/>
        <v>1796.06</v>
      </c>
      <c r="M312" s="21">
        <f t="shared" si="94"/>
        <v>-1796.06</v>
      </c>
      <c r="N312" s="31">
        <f>IF(A312&gt;$C$3,"_",$C$2-SUM($M$26:M312))</f>
        <v>579618.0350792259</v>
      </c>
      <c r="P312" s="34">
        <f t="shared" si="95"/>
        <v>263.39853374478065</v>
      </c>
      <c r="Q312" s="34">
        <f t="shared" si="96"/>
        <v>1158.3862177004619</v>
      </c>
      <c r="R312" s="34">
        <f t="shared" si="97"/>
        <v>1421.7847514452426</v>
      </c>
      <c r="T312" s="34">
        <f t="shared" si="98"/>
        <v>193.12336648576616</v>
      </c>
      <c r="U312" s="34">
        <f t="shared" si="99"/>
        <v>849.3268465563724</v>
      </c>
      <c r="V312" s="34">
        <f t="shared" si="100"/>
        <v>1042.4502130421386</v>
      </c>
      <c r="X312" s="34">
        <f t="shared" si="104"/>
        <v>567.12781973269034</v>
      </c>
      <c r="Y312" s="34">
        <f t="shared" si="105"/>
        <v>686.66580500010934</v>
      </c>
      <c r="Z312" s="34">
        <f t="shared" si="106"/>
        <v>1253.7936247327998</v>
      </c>
      <c r="AA312" s="34">
        <f t="shared" si="107"/>
        <v>181767.3244575276</v>
      </c>
      <c r="AB312" s="33">
        <f t="shared" si="101"/>
        <v>2.8673729616467347</v>
      </c>
      <c r="AC312" s="11">
        <f t="shared" si="102"/>
        <v>48000</v>
      </c>
    </row>
    <row r="313" spans="1:29">
      <c r="A313" s="17">
        <f t="shared" si="103"/>
        <v>288</v>
      </c>
      <c r="B313" s="19">
        <f t="shared" si="88"/>
        <v>48030</v>
      </c>
      <c r="C313" s="20">
        <f>IF(A313&gt;$C$3,"_",IFERROR(VLOOKUP(B313,BAZA_LIBOR_WIBOR_KURS!$C$2:$F$145,2,FALSE),C312))</f>
        <v>-7.3200000000000001E-3</v>
      </c>
      <c r="D313" s="20">
        <f t="shared" si="89"/>
        <v>0.02</v>
      </c>
      <c r="E313" s="27">
        <f t="shared" si="90"/>
        <v>66.983777629384377</v>
      </c>
      <c r="F313" s="27">
        <f t="shared" si="91"/>
        <v>296.272418447581</v>
      </c>
      <c r="G313" s="30">
        <f>IF(A313&gt;$C$3,"_",$C$8-SUM($F$26:F313))</f>
        <v>63095.315243430377</v>
      </c>
      <c r="H313" s="21">
        <f>IF(A313&gt;$C$3,"_",IFERROR(VLOOKUP(B313,BAZA_LIBOR_WIBOR_KURS!$C$2:$F$145,4,FALSE),H312))</f>
        <v>3.9140000000000001</v>
      </c>
      <c r="I313" s="20">
        <f>IF(A313&gt;$C$3,"_",IFERROR(VLOOKUP(B313,BAZA_LIBOR_WIBOR_KURS!$C$2:$F$145,3,FALSE),I312))</f>
        <v>1.7299999999999999E-2</v>
      </c>
      <c r="J313" s="20">
        <f t="shared" si="92"/>
        <v>0.02</v>
      </c>
      <c r="K313" s="28">
        <f t="shared" si="87"/>
        <v>0</v>
      </c>
      <c r="L313" s="21">
        <f t="shared" si="93"/>
        <v>1801.65</v>
      </c>
      <c r="M313" s="21">
        <f t="shared" si="94"/>
        <v>-1801.65</v>
      </c>
      <c r="N313" s="31">
        <f>IF(A313&gt;$C$3,"_",$C$2-SUM($M$26:M313))</f>
        <v>581419.68507922592</v>
      </c>
      <c r="P313" s="34">
        <f t="shared" si="95"/>
        <v>262.17450564141046</v>
      </c>
      <c r="Q313" s="34">
        <f t="shared" si="96"/>
        <v>1159.6102458038322</v>
      </c>
      <c r="R313" s="34">
        <f t="shared" si="97"/>
        <v>1421.7847514452426</v>
      </c>
      <c r="T313" s="34">
        <f t="shared" si="98"/>
        <v>192.2259111179049</v>
      </c>
      <c r="U313" s="34">
        <f t="shared" si="99"/>
        <v>850.22430192423371</v>
      </c>
      <c r="V313" s="34">
        <f t="shared" si="100"/>
        <v>1042.4502130421386</v>
      </c>
      <c r="X313" s="34">
        <f t="shared" si="104"/>
        <v>564.99343352214828</v>
      </c>
      <c r="Y313" s="34">
        <f t="shared" si="105"/>
        <v>688.80019121065118</v>
      </c>
      <c r="Z313" s="34">
        <f t="shared" si="106"/>
        <v>1253.7936247327993</v>
      </c>
      <c r="AA313" s="34">
        <f t="shared" si="107"/>
        <v>181078.52426631696</v>
      </c>
      <c r="AB313" s="33">
        <f t="shared" si="101"/>
        <v>2.8699202716983216</v>
      </c>
      <c r="AC313" s="11">
        <f t="shared" si="102"/>
        <v>48030</v>
      </c>
    </row>
    <row r="314" spans="1:29">
      <c r="A314" s="17">
        <f t="shared" si="103"/>
        <v>289</v>
      </c>
      <c r="B314" s="19">
        <f t="shared" si="88"/>
        <v>48061</v>
      </c>
      <c r="C314" s="20">
        <f>IF(A314&gt;$C$3,"_",IFERROR(VLOOKUP(B314,BAZA_LIBOR_WIBOR_KURS!$C$2:$F$145,2,FALSE),C313))</f>
        <v>-7.3200000000000001E-3</v>
      </c>
      <c r="D314" s="20">
        <f t="shared" si="89"/>
        <v>0.02</v>
      </c>
      <c r="E314" s="27">
        <f t="shared" si="90"/>
        <v>66.67071644055811</v>
      </c>
      <c r="F314" s="27">
        <f t="shared" si="91"/>
        <v>296.58547963640729</v>
      </c>
      <c r="G314" s="30">
        <f>IF(A314&gt;$C$3,"_",$C$8-SUM($F$26:F314))</f>
        <v>62798.729763793977</v>
      </c>
      <c r="H314" s="21">
        <f>IF(A314&gt;$C$3,"_",IFERROR(VLOOKUP(B314,BAZA_LIBOR_WIBOR_KURS!$C$2:$F$145,4,FALSE),H313))</f>
        <v>3.9140000000000001</v>
      </c>
      <c r="I314" s="20">
        <f>IF(A314&gt;$C$3,"_",IFERROR(VLOOKUP(B314,BAZA_LIBOR_WIBOR_KURS!$C$2:$F$145,3,FALSE),I313))</f>
        <v>1.7299999999999999E-2</v>
      </c>
      <c r="J314" s="20">
        <f t="shared" si="92"/>
        <v>0.02</v>
      </c>
      <c r="K314" s="28">
        <f t="shared" si="87"/>
        <v>0</v>
      </c>
      <c r="L314" s="21">
        <f t="shared" si="93"/>
        <v>1807.25</v>
      </c>
      <c r="M314" s="21">
        <f t="shared" si="94"/>
        <v>-1807.25</v>
      </c>
      <c r="N314" s="31">
        <f>IF(A314&gt;$C$3,"_",$C$2-SUM($M$26:M314))</f>
        <v>583226.93507922592</v>
      </c>
      <c r="P314" s="34">
        <f t="shared" si="95"/>
        <v>260.94918414834444</v>
      </c>
      <c r="Q314" s="34">
        <f t="shared" si="96"/>
        <v>1160.8355672968983</v>
      </c>
      <c r="R314" s="34">
        <f t="shared" si="97"/>
        <v>1421.7847514452428</v>
      </c>
      <c r="T314" s="34">
        <f t="shared" si="98"/>
        <v>191.32750743887166</v>
      </c>
      <c r="U314" s="34">
        <f t="shared" si="99"/>
        <v>851.12270560326704</v>
      </c>
      <c r="V314" s="34">
        <f t="shared" si="100"/>
        <v>1042.4502130421388</v>
      </c>
      <c r="X314" s="34">
        <f t="shared" si="104"/>
        <v>562.85241292780188</v>
      </c>
      <c r="Y314" s="34">
        <f t="shared" si="105"/>
        <v>690.94121180499769</v>
      </c>
      <c r="Z314" s="34">
        <f t="shared" si="106"/>
        <v>1253.7936247327996</v>
      </c>
      <c r="AA314" s="34">
        <f t="shared" si="107"/>
        <v>180387.58305451195</v>
      </c>
      <c r="AB314" s="33">
        <f t="shared" si="101"/>
        <v>2.8724718435071392</v>
      </c>
      <c r="AC314" s="11">
        <f t="shared" si="102"/>
        <v>48061</v>
      </c>
    </row>
    <row r="315" spans="1:29">
      <c r="A315" s="17">
        <f t="shared" si="103"/>
        <v>290</v>
      </c>
      <c r="B315" s="19">
        <f t="shared" si="88"/>
        <v>48092</v>
      </c>
      <c r="C315" s="20">
        <f>IF(A315&gt;$C$3,"_",IFERROR(VLOOKUP(B315,BAZA_LIBOR_WIBOR_KURS!$C$2:$F$145,2,FALSE),C314))</f>
        <v>-7.3200000000000001E-3</v>
      </c>
      <c r="D315" s="20">
        <f t="shared" si="89"/>
        <v>0.02</v>
      </c>
      <c r="E315" s="27">
        <f t="shared" si="90"/>
        <v>66.357324450408967</v>
      </c>
      <c r="F315" s="27">
        <f t="shared" si="91"/>
        <v>296.8988716265564</v>
      </c>
      <c r="G315" s="30">
        <f>IF(A315&gt;$C$3,"_",$C$8-SUM($F$26:F315))</f>
        <v>62501.830892167418</v>
      </c>
      <c r="H315" s="21">
        <f>IF(A315&gt;$C$3,"_",IFERROR(VLOOKUP(B315,BAZA_LIBOR_WIBOR_KURS!$C$2:$F$145,4,FALSE),H314))</f>
        <v>3.9140000000000001</v>
      </c>
      <c r="I315" s="20">
        <f>IF(A315&gt;$C$3,"_",IFERROR(VLOOKUP(B315,BAZA_LIBOR_WIBOR_KURS!$C$2:$F$145,3,FALSE),I314))</f>
        <v>1.7299999999999999E-2</v>
      </c>
      <c r="J315" s="20">
        <f t="shared" si="92"/>
        <v>0.02</v>
      </c>
      <c r="K315" s="28">
        <f t="shared" si="87"/>
        <v>0</v>
      </c>
      <c r="L315" s="21">
        <f t="shared" si="93"/>
        <v>1812.86</v>
      </c>
      <c r="M315" s="21">
        <f t="shared" si="94"/>
        <v>-1812.86</v>
      </c>
      <c r="N315" s="31">
        <f>IF(A315&gt;$C$3,"_",$C$2-SUM($M$26:M315))</f>
        <v>585039.79507922591</v>
      </c>
      <c r="P315" s="34">
        <f t="shared" si="95"/>
        <v>259.72256789890071</v>
      </c>
      <c r="Q315" s="34">
        <f t="shared" si="96"/>
        <v>1162.0621835463419</v>
      </c>
      <c r="R315" s="34">
        <f t="shared" si="97"/>
        <v>1421.7847514452426</v>
      </c>
      <c r="T315" s="34">
        <f t="shared" si="98"/>
        <v>190.42815444661753</v>
      </c>
      <c r="U315" s="34">
        <f t="shared" si="99"/>
        <v>852.022058595521</v>
      </c>
      <c r="V315" s="34">
        <f t="shared" si="100"/>
        <v>1042.4502130421386</v>
      </c>
      <c r="X315" s="34">
        <f t="shared" si="104"/>
        <v>560.70473732777464</v>
      </c>
      <c r="Y315" s="34">
        <f t="shared" si="105"/>
        <v>693.08888740502493</v>
      </c>
      <c r="Z315" s="34">
        <f t="shared" si="106"/>
        <v>1253.7936247327996</v>
      </c>
      <c r="AA315" s="34">
        <f t="shared" si="107"/>
        <v>179694.49416710692</v>
      </c>
      <c r="AB315" s="33">
        <f t="shared" si="101"/>
        <v>2.875027684823003</v>
      </c>
      <c r="AC315" s="11">
        <f t="shared" si="102"/>
        <v>48092</v>
      </c>
    </row>
    <row r="316" spans="1:29">
      <c r="A316" s="17">
        <f t="shared" si="103"/>
        <v>291</v>
      </c>
      <c r="B316" s="19">
        <f t="shared" si="88"/>
        <v>48122</v>
      </c>
      <c r="C316" s="20">
        <f>IF(A316&gt;$C$3,"_",IFERROR(VLOOKUP(B316,BAZA_LIBOR_WIBOR_KURS!$C$2:$F$145,2,FALSE),C315))</f>
        <v>-7.3200000000000001E-3</v>
      </c>
      <c r="D316" s="20">
        <f t="shared" si="89"/>
        <v>0.02</v>
      </c>
      <c r="E316" s="27">
        <f t="shared" si="90"/>
        <v>66.04360130939024</v>
      </c>
      <c r="F316" s="27">
        <f t="shared" si="91"/>
        <v>297.21259476757518</v>
      </c>
      <c r="G316" s="30">
        <f>IF(A316&gt;$C$3,"_",$C$8-SUM($F$26:F316))</f>
        <v>62204.618297399837</v>
      </c>
      <c r="H316" s="21">
        <f>IF(A316&gt;$C$3,"_",IFERROR(VLOOKUP(B316,BAZA_LIBOR_WIBOR_KURS!$C$2:$F$145,4,FALSE),H315))</f>
        <v>3.9140000000000001</v>
      </c>
      <c r="I316" s="20">
        <f>IF(A316&gt;$C$3,"_",IFERROR(VLOOKUP(B316,BAZA_LIBOR_WIBOR_KURS!$C$2:$F$145,3,FALSE),I315))</f>
        <v>1.7299999999999999E-2</v>
      </c>
      <c r="J316" s="20">
        <f t="shared" si="92"/>
        <v>0.02</v>
      </c>
      <c r="K316" s="28">
        <f t="shared" si="87"/>
        <v>0</v>
      </c>
      <c r="L316" s="21">
        <f t="shared" si="93"/>
        <v>1818.5</v>
      </c>
      <c r="M316" s="21">
        <f t="shared" si="94"/>
        <v>-1818.5</v>
      </c>
      <c r="N316" s="31">
        <f>IF(A316&gt;$C$3,"_",$C$2-SUM($M$26:M316))</f>
        <v>586858.29507922591</v>
      </c>
      <c r="P316" s="34">
        <f t="shared" si="95"/>
        <v>258.49465552495343</v>
      </c>
      <c r="Q316" s="34">
        <f t="shared" si="96"/>
        <v>1163.2900959202893</v>
      </c>
      <c r="R316" s="34">
        <f t="shared" si="97"/>
        <v>1421.7847514452428</v>
      </c>
      <c r="T316" s="34">
        <f t="shared" si="98"/>
        <v>189.52785113803492</v>
      </c>
      <c r="U316" s="34">
        <f t="shared" si="99"/>
        <v>852.92236190410381</v>
      </c>
      <c r="V316" s="34">
        <f t="shared" si="100"/>
        <v>1042.4502130421388</v>
      </c>
      <c r="X316" s="34">
        <f t="shared" si="104"/>
        <v>558.55038603609069</v>
      </c>
      <c r="Y316" s="34">
        <f t="shared" si="105"/>
        <v>695.24323869670889</v>
      </c>
      <c r="Z316" s="34">
        <f t="shared" si="106"/>
        <v>1253.7936247327996</v>
      </c>
      <c r="AA316" s="34">
        <f t="shared" si="107"/>
        <v>178999.25092841021</v>
      </c>
      <c r="AB316" s="33">
        <f t="shared" si="101"/>
        <v>2.8775878034106097</v>
      </c>
      <c r="AC316" s="11">
        <f t="shared" si="102"/>
        <v>48122</v>
      </c>
    </row>
    <row r="317" spans="1:29">
      <c r="A317" s="17">
        <f t="shared" si="103"/>
        <v>292</v>
      </c>
      <c r="B317" s="19">
        <f t="shared" si="88"/>
        <v>48153</v>
      </c>
      <c r="C317" s="20">
        <f>IF(A317&gt;$C$3,"_",IFERROR(VLOOKUP(B317,BAZA_LIBOR_WIBOR_KURS!$C$2:$F$145,2,FALSE),C316))</f>
        <v>-7.3200000000000001E-3</v>
      </c>
      <c r="D317" s="20">
        <f t="shared" si="89"/>
        <v>0.02</v>
      </c>
      <c r="E317" s="27">
        <f t="shared" si="90"/>
        <v>65.729546667585822</v>
      </c>
      <c r="F317" s="27">
        <f t="shared" si="91"/>
        <v>297.52664940937956</v>
      </c>
      <c r="G317" s="30">
        <f>IF(A317&gt;$C$3,"_",$C$8-SUM($F$26:F317))</f>
        <v>61907.091647990455</v>
      </c>
      <c r="H317" s="21">
        <f>IF(A317&gt;$C$3,"_",IFERROR(VLOOKUP(B317,BAZA_LIBOR_WIBOR_KURS!$C$2:$F$145,4,FALSE),H316))</f>
        <v>3.9140000000000001</v>
      </c>
      <c r="I317" s="20">
        <f>IF(A317&gt;$C$3,"_",IFERROR(VLOOKUP(B317,BAZA_LIBOR_WIBOR_KURS!$C$2:$F$145,3,FALSE),I316))</f>
        <v>1.7299999999999999E-2</v>
      </c>
      <c r="J317" s="20">
        <f t="shared" si="92"/>
        <v>0.02</v>
      </c>
      <c r="K317" s="28">
        <f t="shared" si="87"/>
        <v>0</v>
      </c>
      <c r="L317" s="21">
        <f t="shared" si="93"/>
        <v>1824.15</v>
      </c>
      <c r="M317" s="21">
        <f t="shared" si="94"/>
        <v>-1824.15</v>
      </c>
      <c r="N317" s="31">
        <f>IF(A317&gt;$C$3,"_",$C$2-SUM($M$26:M317))</f>
        <v>588682.44507922593</v>
      </c>
      <c r="P317" s="34">
        <f t="shared" si="95"/>
        <v>257.26544565693092</v>
      </c>
      <c r="Q317" s="34">
        <f t="shared" si="96"/>
        <v>1164.5193057883116</v>
      </c>
      <c r="R317" s="34">
        <f t="shared" si="97"/>
        <v>1421.7847514452426</v>
      </c>
      <c r="T317" s="34">
        <f t="shared" si="98"/>
        <v>188.62659650895623</v>
      </c>
      <c r="U317" s="34">
        <f t="shared" si="99"/>
        <v>853.82361653318242</v>
      </c>
      <c r="V317" s="34">
        <f t="shared" si="100"/>
        <v>1042.4502130421386</v>
      </c>
      <c r="X317" s="34">
        <f t="shared" si="104"/>
        <v>556.38933830247504</v>
      </c>
      <c r="Y317" s="34">
        <f t="shared" si="105"/>
        <v>697.40428643032442</v>
      </c>
      <c r="Z317" s="34">
        <f t="shared" si="106"/>
        <v>1253.7936247327993</v>
      </c>
      <c r="AA317" s="34">
        <f t="shared" si="107"/>
        <v>178301.84664197988</v>
      </c>
      <c r="AB317" s="33">
        <f t="shared" si="101"/>
        <v>2.8801522070495729</v>
      </c>
      <c r="AC317" s="11">
        <f t="shared" si="102"/>
        <v>48153</v>
      </c>
    </row>
    <row r="318" spans="1:29">
      <c r="A318" s="17">
        <f t="shared" si="103"/>
        <v>293</v>
      </c>
      <c r="B318" s="19">
        <f t="shared" si="88"/>
        <v>48183</v>
      </c>
      <c r="C318" s="20">
        <f>IF(A318&gt;$C$3,"_",IFERROR(VLOOKUP(B318,BAZA_LIBOR_WIBOR_KURS!$C$2:$F$145,2,FALSE),C317))</f>
        <v>-7.3200000000000001E-3</v>
      </c>
      <c r="D318" s="20">
        <f t="shared" si="89"/>
        <v>0.02</v>
      </c>
      <c r="E318" s="27">
        <f t="shared" si="90"/>
        <v>65.415160174709911</v>
      </c>
      <c r="F318" s="27">
        <f t="shared" si="91"/>
        <v>297.84103590225544</v>
      </c>
      <c r="G318" s="30">
        <f>IF(A318&gt;$C$3,"_",$C$8-SUM($F$26:F318))</f>
        <v>61609.250612088203</v>
      </c>
      <c r="H318" s="21">
        <f>IF(A318&gt;$C$3,"_",IFERROR(VLOOKUP(B318,BAZA_LIBOR_WIBOR_KURS!$C$2:$F$145,4,FALSE),H317))</f>
        <v>3.9140000000000001</v>
      </c>
      <c r="I318" s="20">
        <f>IF(A318&gt;$C$3,"_",IFERROR(VLOOKUP(B318,BAZA_LIBOR_WIBOR_KURS!$C$2:$F$145,3,FALSE),I317))</f>
        <v>1.7299999999999999E-2</v>
      </c>
      <c r="J318" s="20">
        <f t="shared" si="92"/>
        <v>0.02</v>
      </c>
      <c r="K318" s="28">
        <f t="shared" si="87"/>
        <v>0</v>
      </c>
      <c r="L318" s="21">
        <f t="shared" si="93"/>
        <v>1829.82</v>
      </c>
      <c r="M318" s="21">
        <f t="shared" si="94"/>
        <v>-1829.82</v>
      </c>
      <c r="N318" s="31">
        <f>IF(A318&gt;$C$3,"_",$C$2-SUM($M$26:M318))</f>
        <v>590512.26507922588</v>
      </c>
      <c r="P318" s="34">
        <f t="shared" si="95"/>
        <v>256.0349369238146</v>
      </c>
      <c r="Q318" s="34">
        <f t="shared" si="96"/>
        <v>1165.7498145214279</v>
      </c>
      <c r="R318" s="34">
        <f t="shared" si="97"/>
        <v>1421.7847514452424</v>
      </c>
      <c r="T318" s="34">
        <f t="shared" si="98"/>
        <v>187.72438955415282</v>
      </c>
      <c r="U318" s="34">
        <f t="shared" si="99"/>
        <v>854.72582348798574</v>
      </c>
      <c r="V318" s="34">
        <f t="shared" si="100"/>
        <v>1042.4502130421386</v>
      </c>
      <c r="X318" s="34">
        <f t="shared" si="104"/>
        <v>554.22157331215408</v>
      </c>
      <c r="Y318" s="34">
        <f t="shared" si="105"/>
        <v>699.57205142064527</v>
      </c>
      <c r="Z318" s="34">
        <f t="shared" si="106"/>
        <v>1253.7936247327993</v>
      </c>
      <c r="AA318" s="34">
        <f t="shared" si="107"/>
        <v>177602.27459055925</v>
      </c>
      <c r="AB318" s="33">
        <f t="shared" si="101"/>
        <v>2.8827209035344494</v>
      </c>
      <c r="AC318" s="11">
        <f t="shared" si="102"/>
        <v>48183</v>
      </c>
    </row>
    <row r="319" spans="1:29">
      <c r="A319" s="17">
        <f t="shared" si="103"/>
        <v>294</v>
      </c>
      <c r="B319" s="19">
        <f t="shared" si="88"/>
        <v>48214</v>
      </c>
      <c r="C319" s="20">
        <f>IF(A319&gt;$C$3,"_",IFERROR(VLOOKUP(B319,BAZA_LIBOR_WIBOR_KURS!$C$2:$F$145,2,FALSE),C318))</f>
        <v>-7.3200000000000001E-3</v>
      </c>
      <c r="D319" s="20">
        <f t="shared" si="89"/>
        <v>0.02</v>
      </c>
      <c r="E319" s="27">
        <f t="shared" si="90"/>
        <v>65.100441480106525</v>
      </c>
      <c r="F319" s="27">
        <f t="shared" si="91"/>
        <v>298.15575459685886</v>
      </c>
      <c r="G319" s="30">
        <f>IF(A319&gt;$C$3,"_",$C$8-SUM($F$26:F319))</f>
        <v>61311.094857491349</v>
      </c>
      <c r="H319" s="21">
        <f>IF(A319&gt;$C$3,"_",IFERROR(VLOOKUP(B319,BAZA_LIBOR_WIBOR_KURS!$C$2:$F$145,4,FALSE),H318))</f>
        <v>3.9140000000000001</v>
      </c>
      <c r="I319" s="20">
        <f>IF(A319&gt;$C$3,"_",IFERROR(VLOOKUP(B319,BAZA_LIBOR_WIBOR_KURS!$C$2:$F$145,3,FALSE),I318))</f>
        <v>1.7299999999999999E-2</v>
      </c>
      <c r="J319" s="20">
        <f t="shared" si="92"/>
        <v>0.02</v>
      </c>
      <c r="K319" s="28">
        <f t="shared" si="87"/>
        <v>0</v>
      </c>
      <c r="L319" s="21">
        <f t="shared" si="93"/>
        <v>1835.51</v>
      </c>
      <c r="M319" s="21">
        <f t="shared" si="94"/>
        <v>-1835.51</v>
      </c>
      <c r="N319" s="31">
        <f>IF(A319&gt;$C$3,"_",$C$2-SUM($M$26:M319))</f>
        <v>592347.77507922589</v>
      </c>
      <c r="P319" s="34">
        <f t="shared" si="95"/>
        <v>254.80312795313694</v>
      </c>
      <c r="Q319" s="34">
        <f t="shared" si="96"/>
        <v>1166.9816234921057</v>
      </c>
      <c r="R319" s="34">
        <f t="shared" si="97"/>
        <v>1421.7847514452426</v>
      </c>
      <c r="T319" s="34">
        <f t="shared" si="98"/>
        <v>186.82122926733385</v>
      </c>
      <c r="U319" s="34">
        <f t="shared" si="99"/>
        <v>855.62898377480474</v>
      </c>
      <c r="V319" s="34">
        <f t="shared" si="100"/>
        <v>1042.4502130421386</v>
      </c>
      <c r="X319" s="34">
        <f t="shared" si="104"/>
        <v>552.047070185655</v>
      </c>
      <c r="Y319" s="34">
        <f t="shared" si="105"/>
        <v>701.74655454714457</v>
      </c>
      <c r="Z319" s="34">
        <f t="shared" si="106"/>
        <v>1253.7936247327996</v>
      </c>
      <c r="AA319" s="34">
        <f t="shared" si="107"/>
        <v>176900.52803601211</v>
      </c>
      <c r="AB319" s="33">
        <f t="shared" si="101"/>
        <v>2.8852939006747711</v>
      </c>
      <c r="AC319" s="11">
        <f t="shared" si="102"/>
        <v>48214</v>
      </c>
    </row>
    <row r="320" spans="1:29">
      <c r="A320" s="17">
        <f t="shared" si="103"/>
        <v>295</v>
      </c>
      <c r="B320" s="19">
        <f t="shared" si="88"/>
        <v>48245</v>
      </c>
      <c r="C320" s="20">
        <f>IF(A320&gt;$C$3,"_",IFERROR(VLOOKUP(B320,BAZA_LIBOR_WIBOR_KURS!$C$2:$F$145,2,FALSE),C319))</f>
        <v>-7.3200000000000001E-3</v>
      </c>
      <c r="D320" s="20">
        <f t="shared" si="89"/>
        <v>0.02</v>
      </c>
      <c r="E320" s="27">
        <f t="shared" si="90"/>
        <v>64.785390232749194</v>
      </c>
      <c r="F320" s="27">
        <f t="shared" si="91"/>
        <v>298.4708058442161</v>
      </c>
      <c r="G320" s="30">
        <f>IF(A320&gt;$C$3,"_",$C$8-SUM($F$26:F320))</f>
        <v>61012.62405164713</v>
      </c>
      <c r="H320" s="21">
        <f>IF(A320&gt;$C$3,"_",IFERROR(VLOOKUP(B320,BAZA_LIBOR_WIBOR_KURS!$C$2:$F$145,4,FALSE),H319))</f>
        <v>3.9140000000000001</v>
      </c>
      <c r="I320" s="20">
        <f>IF(A320&gt;$C$3,"_",IFERROR(VLOOKUP(B320,BAZA_LIBOR_WIBOR_KURS!$C$2:$F$145,3,FALSE),I319))</f>
        <v>1.7299999999999999E-2</v>
      </c>
      <c r="J320" s="20">
        <f t="shared" si="92"/>
        <v>0.02</v>
      </c>
      <c r="K320" s="28">
        <f t="shared" si="87"/>
        <v>0</v>
      </c>
      <c r="L320" s="21">
        <f t="shared" si="93"/>
        <v>1841.21</v>
      </c>
      <c r="M320" s="21">
        <f t="shared" si="94"/>
        <v>-1841.21</v>
      </c>
      <c r="N320" s="31">
        <f>IF(A320&gt;$C$3,"_",$C$2-SUM($M$26:M320))</f>
        <v>594188.98507922597</v>
      </c>
      <c r="P320" s="34">
        <f t="shared" si="95"/>
        <v>253.57001737098037</v>
      </c>
      <c r="Q320" s="34">
        <f t="shared" si="96"/>
        <v>1168.214734074262</v>
      </c>
      <c r="R320" s="34">
        <f t="shared" si="97"/>
        <v>1421.7847514452424</v>
      </c>
      <c r="T320" s="34">
        <f t="shared" si="98"/>
        <v>185.91711464114516</v>
      </c>
      <c r="U320" s="34">
        <f t="shared" si="99"/>
        <v>856.53309840099314</v>
      </c>
      <c r="V320" s="34">
        <f t="shared" si="100"/>
        <v>1042.4502130421383</v>
      </c>
      <c r="X320" s="34">
        <f t="shared" si="104"/>
        <v>549.86580797860427</v>
      </c>
      <c r="Y320" s="34">
        <f t="shared" si="105"/>
        <v>703.92781675419542</v>
      </c>
      <c r="Z320" s="34">
        <f t="shared" si="106"/>
        <v>1253.7936247327998</v>
      </c>
      <c r="AA320" s="34">
        <f t="shared" si="107"/>
        <v>176196.6002192579</v>
      </c>
      <c r="AB320" s="33">
        <f t="shared" si="101"/>
        <v>2.8878712062950718</v>
      </c>
      <c r="AC320" s="11">
        <f t="shared" si="102"/>
        <v>48245</v>
      </c>
    </row>
    <row r="321" spans="1:29">
      <c r="A321" s="17">
        <f t="shared" si="103"/>
        <v>296</v>
      </c>
      <c r="B321" s="19">
        <f t="shared" si="88"/>
        <v>48274</v>
      </c>
      <c r="C321" s="20">
        <f>IF(A321&gt;$C$3,"_",IFERROR(VLOOKUP(B321,BAZA_LIBOR_WIBOR_KURS!$C$2:$F$145,2,FALSE),C320))</f>
        <v>-7.3200000000000001E-3</v>
      </c>
      <c r="D321" s="20">
        <f t="shared" si="89"/>
        <v>0.02</v>
      </c>
      <c r="E321" s="27">
        <f t="shared" si="90"/>
        <v>64.470006081240456</v>
      </c>
      <c r="F321" s="27">
        <f t="shared" si="91"/>
        <v>298.7861899957249</v>
      </c>
      <c r="G321" s="30">
        <f>IF(A321&gt;$C$3,"_",$C$8-SUM($F$26:F321))</f>
        <v>60713.837861651409</v>
      </c>
      <c r="H321" s="21">
        <f>IF(A321&gt;$C$3,"_",IFERROR(VLOOKUP(B321,BAZA_LIBOR_WIBOR_KURS!$C$2:$F$145,4,FALSE),H320))</f>
        <v>3.9140000000000001</v>
      </c>
      <c r="I321" s="20">
        <f>IF(A321&gt;$C$3,"_",IFERROR(VLOOKUP(B321,BAZA_LIBOR_WIBOR_KURS!$C$2:$F$145,3,FALSE),I320))</f>
        <v>1.7299999999999999E-2</v>
      </c>
      <c r="J321" s="20">
        <f t="shared" si="92"/>
        <v>0.02</v>
      </c>
      <c r="K321" s="28">
        <f t="shared" si="87"/>
        <v>0</v>
      </c>
      <c r="L321" s="21">
        <f t="shared" si="93"/>
        <v>1846.94</v>
      </c>
      <c r="M321" s="21">
        <f t="shared" si="94"/>
        <v>-1846.94</v>
      </c>
      <c r="N321" s="31">
        <f>IF(A321&gt;$C$3,"_",$C$2-SUM($M$26:M321))</f>
        <v>596035.92507922603</v>
      </c>
      <c r="P321" s="34">
        <f t="shared" si="95"/>
        <v>252.33560380197514</v>
      </c>
      <c r="Q321" s="34">
        <f t="shared" si="96"/>
        <v>1169.4491476432672</v>
      </c>
      <c r="R321" s="34">
        <f t="shared" si="97"/>
        <v>1421.7847514452424</v>
      </c>
      <c r="T321" s="34">
        <f t="shared" si="98"/>
        <v>185.01204466716808</v>
      </c>
      <c r="U321" s="34">
        <f t="shared" si="99"/>
        <v>857.43816837497047</v>
      </c>
      <c r="V321" s="34">
        <f t="shared" si="100"/>
        <v>1042.4502130421386</v>
      </c>
      <c r="X321" s="34">
        <f t="shared" si="104"/>
        <v>547.67776568152658</v>
      </c>
      <c r="Y321" s="34">
        <f t="shared" si="105"/>
        <v>706.11585905127276</v>
      </c>
      <c r="Z321" s="34">
        <f t="shared" si="106"/>
        <v>1253.7936247327993</v>
      </c>
      <c r="AA321" s="34">
        <f t="shared" si="107"/>
        <v>175490.48436020664</v>
      </c>
      <c r="AB321" s="33">
        <f t="shared" si="101"/>
        <v>2.8904528282349191</v>
      </c>
      <c r="AC321" s="11">
        <f t="shared" si="102"/>
        <v>48274</v>
      </c>
    </row>
    <row r="322" spans="1:29">
      <c r="A322" s="17">
        <f t="shared" si="103"/>
        <v>297</v>
      </c>
      <c r="B322" s="19">
        <f t="shared" si="88"/>
        <v>48305</v>
      </c>
      <c r="C322" s="20">
        <f>IF(A322&gt;$C$3,"_",IFERROR(VLOOKUP(B322,BAZA_LIBOR_WIBOR_KURS!$C$2:$F$145,2,FALSE),C321))</f>
        <v>-7.3200000000000001E-3</v>
      </c>
      <c r="D322" s="20">
        <f t="shared" si="89"/>
        <v>0.02</v>
      </c>
      <c r="E322" s="27">
        <f t="shared" si="90"/>
        <v>64.154288673811664</v>
      </c>
      <c r="F322" s="27">
        <f t="shared" si="91"/>
        <v>299.10190740315375</v>
      </c>
      <c r="G322" s="30">
        <f>IF(A322&gt;$C$3,"_",$C$8-SUM($F$26:F322))</f>
        <v>60414.735954248259</v>
      </c>
      <c r="H322" s="21">
        <f>IF(A322&gt;$C$3,"_",IFERROR(VLOOKUP(B322,BAZA_LIBOR_WIBOR_KURS!$C$2:$F$145,4,FALSE),H321))</f>
        <v>3.9140000000000001</v>
      </c>
      <c r="I322" s="20">
        <f>IF(A322&gt;$C$3,"_",IFERROR(VLOOKUP(B322,BAZA_LIBOR_WIBOR_KURS!$C$2:$F$145,3,FALSE),I321))</f>
        <v>1.7299999999999999E-2</v>
      </c>
      <c r="J322" s="20">
        <f t="shared" si="92"/>
        <v>0.02</v>
      </c>
      <c r="K322" s="28">
        <f t="shared" si="87"/>
        <v>0</v>
      </c>
      <c r="L322" s="21">
        <f t="shared" si="93"/>
        <v>1852.68</v>
      </c>
      <c r="M322" s="21">
        <f t="shared" si="94"/>
        <v>-1852.68</v>
      </c>
      <c r="N322" s="31">
        <f>IF(A322&gt;$C$3,"_",$C$2-SUM($M$26:M322))</f>
        <v>597888.60507922596</v>
      </c>
      <c r="P322" s="34">
        <f t="shared" si="95"/>
        <v>251.09988586929887</v>
      </c>
      <c r="Q322" s="34">
        <f t="shared" si="96"/>
        <v>1170.6848655759438</v>
      </c>
      <c r="R322" s="34">
        <f t="shared" si="97"/>
        <v>1421.7847514452428</v>
      </c>
      <c r="T322" s="34">
        <f t="shared" si="98"/>
        <v>184.10601833591861</v>
      </c>
      <c r="U322" s="34">
        <f t="shared" si="99"/>
        <v>858.34419470622004</v>
      </c>
      <c r="V322" s="34">
        <f t="shared" si="100"/>
        <v>1042.4502130421386</v>
      </c>
      <c r="X322" s="34">
        <f t="shared" si="104"/>
        <v>545.48292221964232</v>
      </c>
      <c r="Y322" s="34">
        <f t="shared" si="105"/>
        <v>708.31070251315703</v>
      </c>
      <c r="Z322" s="34">
        <f t="shared" si="106"/>
        <v>1253.7936247327993</v>
      </c>
      <c r="AA322" s="34">
        <f t="shared" si="107"/>
        <v>174782.17365769349</v>
      </c>
      <c r="AB322" s="33">
        <f t="shared" si="101"/>
        <v>2.8930387743489443</v>
      </c>
      <c r="AC322" s="11">
        <f t="shared" si="102"/>
        <v>48305</v>
      </c>
    </row>
    <row r="323" spans="1:29">
      <c r="A323" s="17">
        <f t="shared" si="103"/>
        <v>298</v>
      </c>
      <c r="B323" s="19">
        <f t="shared" si="88"/>
        <v>48335</v>
      </c>
      <c r="C323" s="20">
        <f>IF(A323&gt;$C$3,"_",IFERROR(VLOOKUP(B323,BAZA_LIBOR_WIBOR_KURS!$C$2:$F$145,2,FALSE),C322))</f>
        <v>-7.3200000000000001E-3</v>
      </c>
      <c r="D323" s="20">
        <f t="shared" si="89"/>
        <v>0.02</v>
      </c>
      <c r="E323" s="27">
        <f t="shared" si="90"/>
        <v>63.838237658322328</v>
      </c>
      <c r="F323" s="27">
        <f t="shared" si="91"/>
        <v>299.41795841864308</v>
      </c>
      <c r="G323" s="30">
        <f>IF(A323&gt;$C$3,"_",$C$8-SUM($F$26:F323))</f>
        <v>60115.31799582961</v>
      </c>
      <c r="H323" s="21">
        <f>IF(A323&gt;$C$3,"_",IFERROR(VLOOKUP(B323,BAZA_LIBOR_WIBOR_KURS!$C$2:$F$145,4,FALSE),H322))</f>
        <v>3.9140000000000001</v>
      </c>
      <c r="I323" s="20">
        <f>IF(A323&gt;$C$3,"_",IFERROR(VLOOKUP(B323,BAZA_LIBOR_WIBOR_KURS!$C$2:$F$145,3,FALSE),I322))</f>
        <v>1.7299999999999999E-2</v>
      </c>
      <c r="J323" s="20">
        <f t="shared" si="92"/>
        <v>0.02</v>
      </c>
      <c r="K323" s="28">
        <f t="shared" si="87"/>
        <v>0</v>
      </c>
      <c r="L323" s="21">
        <f t="shared" si="93"/>
        <v>1858.44</v>
      </c>
      <c r="M323" s="21">
        <f t="shared" si="94"/>
        <v>-1858.44</v>
      </c>
      <c r="N323" s="31">
        <f>IF(A323&gt;$C$3,"_",$C$2-SUM($M$26:M323))</f>
        <v>599747.04507922591</v>
      </c>
      <c r="P323" s="34">
        <f t="shared" si="95"/>
        <v>249.8628621946736</v>
      </c>
      <c r="Q323" s="34">
        <f t="shared" si="96"/>
        <v>1171.9218892505692</v>
      </c>
      <c r="R323" s="34">
        <f t="shared" si="97"/>
        <v>1421.7847514452428</v>
      </c>
      <c r="T323" s="34">
        <f t="shared" si="98"/>
        <v>183.19903463684568</v>
      </c>
      <c r="U323" s="34">
        <f t="shared" si="99"/>
        <v>859.25117840529299</v>
      </c>
      <c r="V323" s="34">
        <f t="shared" si="100"/>
        <v>1042.4502130421388</v>
      </c>
      <c r="X323" s="34">
        <f t="shared" si="104"/>
        <v>543.28125645266391</v>
      </c>
      <c r="Y323" s="34">
        <f t="shared" si="105"/>
        <v>710.51236828013555</v>
      </c>
      <c r="Z323" s="34">
        <f t="shared" si="106"/>
        <v>1253.7936247327993</v>
      </c>
      <c r="AA323" s="34">
        <f t="shared" si="107"/>
        <v>174071.66128941334</v>
      </c>
      <c r="AB323" s="33">
        <f t="shared" si="101"/>
        <v>2.8956290525068709</v>
      </c>
      <c r="AC323" s="11">
        <f t="shared" si="102"/>
        <v>48335</v>
      </c>
    </row>
    <row r="324" spans="1:29">
      <c r="A324" s="17">
        <f t="shared" si="103"/>
        <v>299</v>
      </c>
      <c r="B324" s="19">
        <f t="shared" si="88"/>
        <v>48366</v>
      </c>
      <c r="C324" s="20">
        <f>IF(A324&gt;$C$3,"_",IFERROR(VLOOKUP(B324,BAZA_LIBOR_WIBOR_KURS!$C$2:$F$145,2,FALSE),C323))</f>
        <v>-7.3200000000000001E-3</v>
      </c>
      <c r="D324" s="20">
        <f t="shared" si="89"/>
        <v>0.02</v>
      </c>
      <c r="E324" s="27">
        <f t="shared" si="90"/>
        <v>63.521852682259954</v>
      </c>
      <c r="F324" s="27">
        <f t="shared" si="91"/>
        <v>299.73434339470549</v>
      </c>
      <c r="G324" s="30">
        <f>IF(A324&gt;$C$3,"_",$C$8-SUM($F$26:F324))</f>
        <v>59815.5836524349</v>
      </c>
      <c r="H324" s="21">
        <f>IF(A324&gt;$C$3,"_",IFERROR(VLOOKUP(B324,BAZA_LIBOR_WIBOR_KURS!$C$2:$F$145,4,FALSE),H323))</f>
        <v>3.9140000000000001</v>
      </c>
      <c r="I324" s="20">
        <f>IF(A324&gt;$C$3,"_",IFERROR(VLOOKUP(B324,BAZA_LIBOR_WIBOR_KURS!$C$2:$F$145,3,FALSE),I323))</f>
        <v>1.7299999999999999E-2</v>
      </c>
      <c r="J324" s="20">
        <f t="shared" si="92"/>
        <v>0.02</v>
      </c>
      <c r="K324" s="28">
        <f t="shared" si="87"/>
        <v>0</v>
      </c>
      <c r="L324" s="21">
        <f t="shared" si="93"/>
        <v>1864.21</v>
      </c>
      <c r="M324" s="21">
        <f t="shared" si="94"/>
        <v>-1864.21</v>
      </c>
      <c r="N324" s="31">
        <f>IF(A324&gt;$C$3,"_",$C$2-SUM($M$26:M324))</f>
        <v>601611.25507922599</v>
      </c>
      <c r="P324" s="34">
        <f t="shared" si="95"/>
        <v>248.62453139836546</v>
      </c>
      <c r="Q324" s="34">
        <f t="shared" si="96"/>
        <v>1173.1602200468774</v>
      </c>
      <c r="R324" s="34">
        <f t="shared" si="97"/>
        <v>1421.7847514452428</v>
      </c>
      <c r="T324" s="34">
        <f t="shared" si="98"/>
        <v>182.29109255833072</v>
      </c>
      <c r="U324" s="34">
        <f t="shared" si="99"/>
        <v>860.15912048380801</v>
      </c>
      <c r="V324" s="34">
        <f t="shared" si="100"/>
        <v>1042.4502130421388</v>
      </c>
      <c r="X324" s="34">
        <f t="shared" si="104"/>
        <v>541.07274717459313</v>
      </c>
      <c r="Y324" s="34">
        <f t="shared" si="105"/>
        <v>712.72087755820621</v>
      </c>
      <c r="Z324" s="34">
        <f t="shared" si="106"/>
        <v>1253.7936247327993</v>
      </c>
      <c r="AA324" s="34">
        <f t="shared" si="107"/>
        <v>173358.94041185515</v>
      </c>
      <c r="AB324" s="33">
        <f t="shared" si="101"/>
        <v>2.8982236705935454</v>
      </c>
      <c r="AC324" s="11">
        <f t="shared" si="102"/>
        <v>48366</v>
      </c>
    </row>
    <row r="325" spans="1:29">
      <c r="A325" s="17">
        <f t="shared" si="103"/>
        <v>300</v>
      </c>
      <c r="B325" s="19">
        <f t="shared" si="88"/>
        <v>48396</v>
      </c>
      <c r="C325" s="20">
        <f>IF(A325&gt;$C$3,"_",IFERROR(VLOOKUP(B325,BAZA_LIBOR_WIBOR_KURS!$C$2:$F$145,2,FALSE),C324))</f>
        <v>-7.3200000000000001E-3</v>
      </c>
      <c r="D325" s="20">
        <f t="shared" si="89"/>
        <v>0.02</v>
      </c>
      <c r="E325" s="27">
        <f t="shared" si="90"/>
        <v>63.20513339273954</v>
      </c>
      <c r="F325" s="27">
        <f t="shared" si="91"/>
        <v>300.05106268422583</v>
      </c>
      <c r="G325" s="30">
        <f>IF(A325&gt;$C$3,"_",$C$8-SUM($F$26:F325))</f>
        <v>59515.53258975067</v>
      </c>
      <c r="H325" s="21">
        <f>IF(A325&gt;$C$3,"_",IFERROR(VLOOKUP(B325,BAZA_LIBOR_WIBOR_KURS!$C$2:$F$145,4,FALSE),H324))</f>
        <v>3.9140000000000001</v>
      </c>
      <c r="I325" s="20">
        <f>IF(A325&gt;$C$3,"_",IFERROR(VLOOKUP(B325,BAZA_LIBOR_WIBOR_KURS!$C$2:$F$145,3,FALSE),I324))</f>
        <v>1.7299999999999999E-2</v>
      </c>
      <c r="J325" s="20">
        <f t="shared" si="92"/>
        <v>0.02</v>
      </c>
      <c r="K325" s="28">
        <f t="shared" si="87"/>
        <v>0</v>
      </c>
      <c r="L325" s="21">
        <f t="shared" si="93"/>
        <v>1870.01</v>
      </c>
      <c r="M325" s="21">
        <f t="shared" si="94"/>
        <v>-1870.01</v>
      </c>
      <c r="N325" s="31">
        <f>IF(A325&gt;$C$3,"_",$C$2-SUM($M$26:M325))</f>
        <v>603481.265079226</v>
      </c>
      <c r="P325" s="34">
        <f t="shared" si="95"/>
        <v>247.38489209918257</v>
      </c>
      <c r="Q325" s="34">
        <f t="shared" si="96"/>
        <v>1174.3998593460599</v>
      </c>
      <c r="R325" s="34">
        <f t="shared" si="97"/>
        <v>1421.7847514452424</v>
      </c>
      <c r="T325" s="34">
        <f t="shared" si="98"/>
        <v>181.38219108768615</v>
      </c>
      <c r="U325" s="34">
        <f t="shared" si="99"/>
        <v>861.06802195445243</v>
      </c>
      <c r="V325" s="34">
        <f t="shared" si="100"/>
        <v>1042.4502130421386</v>
      </c>
      <c r="X325" s="34">
        <f t="shared" si="104"/>
        <v>538.85737311351636</v>
      </c>
      <c r="Y325" s="34">
        <f t="shared" si="105"/>
        <v>714.93625161928321</v>
      </c>
      <c r="Z325" s="34">
        <f t="shared" si="106"/>
        <v>1253.7936247327996</v>
      </c>
      <c r="AA325" s="34">
        <f t="shared" si="107"/>
        <v>172644.00416023587</v>
      </c>
      <c r="AB325" s="33">
        <f t="shared" si="101"/>
        <v>2.9008226365089667</v>
      </c>
      <c r="AC325" s="11">
        <f t="shared" si="102"/>
        <v>48396</v>
      </c>
    </row>
    <row r="326" spans="1:29">
      <c r="A326" s="17">
        <f t="shared" si="103"/>
        <v>301</v>
      </c>
      <c r="B326" s="19">
        <f t="shared" si="88"/>
        <v>48427</v>
      </c>
      <c r="C326" s="20">
        <f>IF(A326&gt;$C$3,"_",IFERROR(VLOOKUP(B326,BAZA_LIBOR_WIBOR_KURS!$C$2:$F$145,2,FALSE),C325))</f>
        <v>-7.3200000000000001E-3</v>
      </c>
      <c r="D326" s="20">
        <f t="shared" si="89"/>
        <v>0.02</v>
      </c>
      <c r="E326" s="27">
        <f t="shared" si="90"/>
        <v>62.888079436503219</v>
      </c>
      <c r="F326" s="27">
        <f t="shared" si="91"/>
        <v>300.36811664046223</v>
      </c>
      <c r="G326" s="30">
        <f>IF(A326&gt;$C$3,"_",$C$8-SUM($F$26:F326))</f>
        <v>59215.164473110213</v>
      </c>
      <c r="H326" s="21">
        <f>IF(A326&gt;$C$3,"_",IFERROR(VLOOKUP(B326,BAZA_LIBOR_WIBOR_KURS!$C$2:$F$145,4,FALSE),H325))</f>
        <v>3.9140000000000001</v>
      </c>
      <c r="I326" s="20">
        <f>IF(A326&gt;$C$3,"_",IFERROR(VLOOKUP(B326,BAZA_LIBOR_WIBOR_KURS!$C$2:$F$145,3,FALSE),I325))</f>
        <v>1.7299999999999999E-2</v>
      </c>
      <c r="J326" s="20">
        <f t="shared" si="92"/>
        <v>0.02</v>
      </c>
      <c r="K326" s="28">
        <f t="shared" si="87"/>
        <v>0</v>
      </c>
      <c r="L326" s="21">
        <f t="shared" si="93"/>
        <v>1875.82</v>
      </c>
      <c r="M326" s="21">
        <f t="shared" si="94"/>
        <v>-1875.82</v>
      </c>
      <c r="N326" s="31">
        <f>IF(A326&gt;$C$3,"_",$C$2-SUM($M$26:M326))</f>
        <v>605357.08507922594</v>
      </c>
      <c r="P326" s="34">
        <f t="shared" si="95"/>
        <v>246.1439429144736</v>
      </c>
      <c r="Q326" s="34">
        <f t="shared" si="96"/>
        <v>1175.6408085307692</v>
      </c>
      <c r="R326" s="34">
        <f t="shared" si="97"/>
        <v>1421.7847514452428</v>
      </c>
      <c r="T326" s="34">
        <f t="shared" si="98"/>
        <v>180.47232921115432</v>
      </c>
      <c r="U326" s="34">
        <f t="shared" si="99"/>
        <v>861.97788383098452</v>
      </c>
      <c r="V326" s="34">
        <f t="shared" si="100"/>
        <v>1042.4502130421388</v>
      </c>
      <c r="X326" s="34">
        <f t="shared" si="104"/>
        <v>536.63511293139982</v>
      </c>
      <c r="Y326" s="34">
        <f t="shared" si="105"/>
        <v>717.15851180139975</v>
      </c>
      <c r="Z326" s="34">
        <f t="shared" si="106"/>
        <v>1253.7936247327996</v>
      </c>
      <c r="AA326" s="34">
        <f t="shared" si="107"/>
        <v>171926.84564843448</v>
      </c>
      <c r="AB326" s="33">
        <f t="shared" si="101"/>
        <v>2.9034259581683166</v>
      </c>
      <c r="AC326" s="11">
        <f t="shared" si="102"/>
        <v>48427</v>
      </c>
    </row>
    <row r="327" spans="1:29">
      <c r="A327" s="17">
        <f t="shared" si="103"/>
        <v>302</v>
      </c>
      <c r="B327" s="19">
        <f t="shared" si="88"/>
        <v>48458</v>
      </c>
      <c r="C327" s="20">
        <f>IF(A327&gt;$C$3,"_",IFERROR(VLOOKUP(B327,BAZA_LIBOR_WIBOR_KURS!$C$2:$F$145,2,FALSE),C326))</f>
        <v>-7.3200000000000001E-3</v>
      </c>
      <c r="D327" s="20">
        <f t="shared" si="89"/>
        <v>0.02</v>
      </c>
      <c r="E327" s="27">
        <f t="shared" si="90"/>
        <v>62.570690459919803</v>
      </c>
      <c r="F327" s="27">
        <f t="shared" si="91"/>
        <v>300.68550561704564</v>
      </c>
      <c r="G327" s="30">
        <f>IF(A327&gt;$C$3,"_",$C$8-SUM($F$26:F327))</f>
        <v>58914.478967493167</v>
      </c>
      <c r="H327" s="21">
        <f>IF(A327&gt;$C$3,"_",IFERROR(VLOOKUP(B327,BAZA_LIBOR_WIBOR_KURS!$C$2:$F$145,4,FALSE),H326))</f>
        <v>3.9140000000000001</v>
      </c>
      <c r="I327" s="20">
        <f>IF(A327&gt;$C$3,"_",IFERROR(VLOOKUP(B327,BAZA_LIBOR_WIBOR_KURS!$C$2:$F$145,3,FALSE),I326))</f>
        <v>1.7299999999999999E-2</v>
      </c>
      <c r="J327" s="20">
        <f t="shared" si="92"/>
        <v>0.02</v>
      </c>
      <c r="K327" s="28">
        <f t="shared" si="87"/>
        <v>0</v>
      </c>
      <c r="L327" s="21">
        <f t="shared" si="93"/>
        <v>1881.65</v>
      </c>
      <c r="M327" s="21">
        <f t="shared" si="94"/>
        <v>-1881.65</v>
      </c>
      <c r="N327" s="31">
        <f>IF(A327&gt;$C$3,"_",$C$2-SUM($M$26:M327))</f>
        <v>607238.73507922608</v>
      </c>
      <c r="P327" s="34">
        <f t="shared" si="95"/>
        <v>244.90168246012612</v>
      </c>
      <c r="Q327" s="34">
        <f t="shared" si="96"/>
        <v>1176.8830689851166</v>
      </c>
      <c r="R327" s="34">
        <f t="shared" si="97"/>
        <v>1421.7847514452426</v>
      </c>
      <c r="T327" s="34">
        <f t="shared" si="98"/>
        <v>179.56150591390625</v>
      </c>
      <c r="U327" s="34">
        <f t="shared" si="99"/>
        <v>862.88870712823245</v>
      </c>
      <c r="V327" s="34">
        <f t="shared" si="100"/>
        <v>1042.4502130421388</v>
      </c>
      <c r="X327" s="34">
        <f t="shared" si="104"/>
        <v>534.4059452238838</v>
      </c>
      <c r="Y327" s="34">
        <f t="shared" si="105"/>
        <v>719.38767950891577</v>
      </c>
      <c r="Z327" s="34">
        <f t="shared" si="106"/>
        <v>1253.7936247327996</v>
      </c>
      <c r="AA327" s="34">
        <f t="shared" si="107"/>
        <v>171207.45796892556</v>
      </c>
      <c r="AB327" s="33">
        <f t="shared" si="101"/>
        <v>2.9060336435019907</v>
      </c>
      <c r="AC327" s="11">
        <f t="shared" si="102"/>
        <v>48458</v>
      </c>
    </row>
    <row r="328" spans="1:29">
      <c r="A328" s="17">
        <f t="shared" si="103"/>
        <v>303</v>
      </c>
      <c r="B328" s="19">
        <f t="shared" si="88"/>
        <v>48488</v>
      </c>
      <c r="C328" s="20">
        <f>IF(A328&gt;$C$3,"_",IFERROR(VLOOKUP(B328,BAZA_LIBOR_WIBOR_KURS!$C$2:$F$145,2,FALSE),C327))</f>
        <v>-7.3200000000000001E-3</v>
      </c>
      <c r="D328" s="20">
        <f t="shared" si="89"/>
        <v>0.02</v>
      </c>
      <c r="E328" s="27">
        <f t="shared" si="90"/>
        <v>62.252966108984445</v>
      </c>
      <c r="F328" s="27">
        <f t="shared" si="91"/>
        <v>301.00322996798104</v>
      </c>
      <c r="G328" s="30">
        <f>IF(A328&gt;$C$3,"_",$C$8-SUM($F$26:F328))</f>
        <v>58613.475737525179</v>
      </c>
      <c r="H328" s="21">
        <f>IF(A328&gt;$C$3,"_",IFERROR(VLOOKUP(B328,BAZA_LIBOR_WIBOR_KURS!$C$2:$F$145,4,FALSE),H327))</f>
        <v>3.9140000000000001</v>
      </c>
      <c r="I328" s="20">
        <f>IF(A328&gt;$C$3,"_",IFERROR(VLOOKUP(B328,BAZA_LIBOR_WIBOR_KURS!$C$2:$F$145,3,FALSE),I327))</f>
        <v>1.7299999999999999E-2</v>
      </c>
      <c r="J328" s="20">
        <f t="shared" si="92"/>
        <v>0.02</v>
      </c>
      <c r="K328" s="28">
        <f t="shared" si="87"/>
        <v>0</v>
      </c>
      <c r="L328" s="21">
        <f t="shared" si="93"/>
        <v>1887.5</v>
      </c>
      <c r="M328" s="21">
        <f t="shared" si="94"/>
        <v>-1887.5</v>
      </c>
      <c r="N328" s="31">
        <f>IF(A328&gt;$C$3,"_",$C$2-SUM($M$26:M328))</f>
        <v>609126.23507922608</v>
      </c>
      <c r="P328" s="34">
        <f t="shared" si="95"/>
        <v>243.65810935056513</v>
      </c>
      <c r="Q328" s="34">
        <f t="shared" si="96"/>
        <v>1178.1266420946779</v>
      </c>
      <c r="R328" s="34">
        <f t="shared" si="97"/>
        <v>1421.784751445243</v>
      </c>
      <c r="T328" s="34">
        <f t="shared" si="98"/>
        <v>178.6497201800407</v>
      </c>
      <c r="U328" s="34">
        <f t="shared" si="99"/>
        <v>863.80049286209817</v>
      </c>
      <c r="V328" s="34">
        <f t="shared" si="100"/>
        <v>1042.4502130421388</v>
      </c>
      <c r="X328" s="34">
        <f t="shared" si="104"/>
        <v>532.16984852007693</v>
      </c>
      <c r="Y328" s="34">
        <f t="shared" si="105"/>
        <v>721.62377621272276</v>
      </c>
      <c r="Z328" s="34">
        <f t="shared" si="106"/>
        <v>1253.7936247327998</v>
      </c>
      <c r="AA328" s="34">
        <f t="shared" si="107"/>
        <v>170485.83419271285</v>
      </c>
      <c r="AB328" s="33">
        <f t="shared" si="101"/>
        <v>2.9086457004556276</v>
      </c>
      <c r="AC328" s="11">
        <f t="shared" si="102"/>
        <v>48488</v>
      </c>
    </row>
    <row r="329" spans="1:29">
      <c r="A329" s="17">
        <f t="shared" si="103"/>
        <v>304</v>
      </c>
      <c r="B329" s="19">
        <f t="shared" si="88"/>
        <v>48519</v>
      </c>
      <c r="C329" s="20">
        <f>IF(A329&gt;$C$3,"_",IFERROR(VLOOKUP(B329,BAZA_LIBOR_WIBOR_KURS!$C$2:$F$145,2,FALSE),C328))</f>
        <v>-7.3200000000000001E-3</v>
      </c>
      <c r="D329" s="20">
        <f t="shared" si="89"/>
        <v>0.02</v>
      </c>
      <c r="E329" s="27">
        <f t="shared" si="90"/>
        <v>61.934906029318277</v>
      </c>
      <c r="F329" s="27">
        <f t="shared" si="91"/>
        <v>301.32129004764704</v>
      </c>
      <c r="G329" s="30">
        <f>IF(A329&gt;$C$3,"_",$C$8-SUM($F$26:F329))</f>
        <v>58312.154447477529</v>
      </c>
      <c r="H329" s="21">
        <f>IF(A329&gt;$C$3,"_",IFERROR(VLOOKUP(B329,BAZA_LIBOR_WIBOR_KURS!$C$2:$F$145,4,FALSE),H328))</f>
        <v>3.9140000000000001</v>
      </c>
      <c r="I329" s="20">
        <f>IF(A329&gt;$C$3,"_",IFERROR(VLOOKUP(B329,BAZA_LIBOR_WIBOR_KURS!$C$2:$F$145,3,FALSE),I328))</f>
        <v>1.7299999999999999E-2</v>
      </c>
      <c r="J329" s="20">
        <f t="shared" si="92"/>
        <v>0.02</v>
      </c>
      <c r="K329" s="28">
        <f t="shared" si="87"/>
        <v>0</v>
      </c>
      <c r="L329" s="21">
        <f t="shared" si="93"/>
        <v>1893.37</v>
      </c>
      <c r="M329" s="21">
        <f t="shared" si="94"/>
        <v>-1893.37</v>
      </c>
      <c r="N329" s="31">
        <f>IF(A329&gt;$C$3,"_",$C$2-SUM($M$26:M329))</f>
        <v>611019.60507922596</v>
      </c>
      <c r="P329" s="34">
        <f t="shared" si="95"/>
        <v>242.41322219875175</v>
      </c>
      <c r="Q329" s="34">
        <f t="shared" si="96"/>
        <v>1179.3715292464906</v>
      </c>
      <c r="R329" s="34">
        <f t="shared" si="97"/>
        <v>1421.7847514452424</v>
      </c>
      <c r="T329" s="34">
        <f t="shared" si="98"/>
        <v>177.73697099258308</v>
      </c>
      <c r="U329" s="34">
        <f t="shared" si="99"/>
        <v>864.71324204955533</v>
      </c>
      <c r="V329" s="34">
        <f t="shared" si="100"/>
        <v>1042.4502130421383</v>
      </c>
      <c r="X329" s="34">
        <f t="shared" si="104"/>
        <v>529.92680128234906</v>
      </c>
      <c r="Y329" s="34">
        <f t="shared" si="105"/>
        <v>723.86682345045074</v>
      </c>
      <c r="Z329" s="34">
        <f t="shared" si="106"/>
        <v>1253.7936247327998</v>
      </c>
      <c r="AA329" s="34">
        <f t="shared" si="107"/>
        <v>169761.96736926239</v>
      </c>
      <c r="AB329" s="33">
        <f t="shared" si="101"/>
        <v>2.9112621369901377</v>
      </c>
      <c r="AC329" s="11">
        <f t="shared" si="102"/>
        <v>48519</v>
      </c>
    </row>
    <row r="330" spans="1:29">
      <c r="A330" s="17">
        <f t="shared" si="103"/>
        <v>305</v>
      </c>
      <c r="B330" s="19">
        <f t="shared" si="88"/>
        <v>48549</v>
      </c>
      <c r="C330" s="20">
        <f>IF(A330&gt;$C$3,"_",IFERROR(VLOOKUP(B330,BAZA_LIBOR_WIBOR_KURS!$C$2:$F$145,2,FALSE),C329))</f>
        <v>-7.3200000000000001E-3</v>
      </c>
      <c r="D330" s="20">
        <f t="shared" si="89"/>
        <v>0.02</v>
      </c>
      <c r="E330" s="27">
        <f t="shared" si="90"/>
        <v>61.616509866167931</v>
      </c>
      <c r="F330" s="27">
        <f t="shared" si="91"/>
        <v>301.63968621079738</v>
      </c>
      <c r="G330" s="30">
        <f>IF(A330&gt;$C$3,"_",$C$8-SUM($F$26:F330))</f>
        <v>58010.514761266735</v>
      </c>
      <c r="H330" s="21">
        <f>IF(A330&gt;$C$3,"_",IFERROR(VLOOKUP(B330,BAZA_LIBOR_WIBOR_KURS!$C$2:$F$145,4,FALSE),H329))</f>
        <v>3.9140000000000001</v>
      </c>
      <c r="I330" s="20">
        <f>IF(A330&gt;$C$3,"_",IFERROR(VLOOKUP(B330,BAZA_LIBOR_WIBOR_KURS!$C$2:$F$145,3,FALSE),I329))</f>
        <v>1.7299999999999999E-2</v>
      </c>
      <c r="J330" s="20">
        <f t="shared" si="92"/>
        <v>0.02</v>
      </c>
      <c r="K330" s="28">
        <f t="shared" si="87"/>
        <v>0</v>
      </c>
      <c r="L330" s="21">
        <f t="shared" si="93"/>
        <v>1899.25</v>
      </c>
      <c r="M330" s="21">
        <f t="shared" si="94"/>
        <v>-1899.25</v>
      </c>
      <c r="N330" s="31">
        <f>IF(A330&gt;$C$3,"_",$C$2-SUM($M$26:M330))</f>
        <v>612918.85507922596</v>
      </c>
      <c r="P330" s="34">
        <f t="shared" si="95"/>
        <v>241.16701961618128</v>
      </c>
      <c r="Q330" s="34">
        <f t="shared" si="96"/>
        <v>1180.6177318290611</v>
      </c>
      <c r="R330" s="34">
        <f t="shared" si="97"/>
        <v>1421.7847514452424</v>
      </c>
      <c r="T330" s="34">
        <f t="shared" si="98"/>
        <v>176.82325733348407</v>
      </c>
      <c r="U330" s="34">
        <f t="shared" si="99"/>
        <v>865.62695570865435</v>
      </c>
      <c r="V330" s="34">
        <f t="shared" si="100"/>
        <v>1042.4502130421383</v>
      </c>
      <c r="X330" s="34">
        <f t="shared" si="104"/>
        <v>527.67678190612389</v>
      </c>
      <c r="Y330" s="34">
        <f t="shared" si="105"/>
        <v>726.11684282667568</v>
      </c>
      <c r="Z330" s="34">
        <f t="shared" si="106"/>
        <v>1253.7936247327996</v>
      </c>
      <c r="AA330" s="34">
        <f t="shared" si="107"/>
        <v>169035.85052643571</v>
      </c>
      <c r="AB330" s="33">
        <f t="shared" si="101"/>
        <v>2.9138829610817365</v>
      </c>
      <c r="AC330" s="11">
        <f t="shared" si="102"/>
        <v>48549</v>
      </c>
    </row>
    <row r="331" spans="1:29">
      <c r="A331" s="17">
        <f t="shared" si="103"/>
        <v>306</v>
      </c>
      <c r="B331" s="19">
        <f t="shared" si="88"/>
        <v>48580</v>
      </c>
      <c r="C331" s="20">
        <f>IF(A331&gt;$C$3,"_",IFERROR(VLOOKUP(B331,BAZA_LIBOR_WIBOR_KURS!$C$2:$F$145,2,FALSE),C330))</f>
        <v>-7.3200000000000001E-3</v>
      </c>
      <c r="D331" s="20">
        <f t="shared" si="89"/>
        <v>0.02</v>
      </c>
      <c r="E331" s="27">
        <f t="shared" si="90"/>
        <v>61.297777264405184</v>
      </c>
      <c r="F331" s="27">
        <f t="shared" si="91"/>
        <v>301.95841881256018</v>
      </c>
      <c r="G331" s="30">
        <f>IF(A331&gt;$C$3,"_",$C$8-SUM($F$26:F331))</f>
        <v>57708.556342454176</v>
      </c>
      <c r="H331" s="21">
        <f>IF(A331&gt;$C$3,"_",IFERROR(VLOOKUP(B331,BAZA_LIBOR_WIBOR_KURS!$C$2:$F$145,4,FALSE),H330))</f>
        <v>3.9140000000000001</v>
      </c>
      <c r="I331" s="20">
        <f>IF(A331&gt;$C$3,"_",IFERROR(VLOOKUP(B331,BAZA_LIBOR_WIBOR_KURS!$C$2:$F$145,3,FALSE),I330))</f>
        <v>1.7299999999999999E-2</v>
      </c>
      <c r="J331" s="20">
        <f t="shared" si="92"/>
        <v>0.02</v>
      </c>
      <c r="K331" s="28">
        <f t="shared" si="87"/>
        <v>0</v>
      </c>
      <c r="L331" s="21">
        <f t="shared" si="93"/>
        <v>1905.16</v>
      </c>
      <c r="M331" s="21">
        <f t="shared" si="94"/>
        <v>-1905.16</v>
      </c>
      <c r="N331" s="31">
        <f>IF(A331&gt;$C$3,"_",$C$2-SUM($M$26:M331))</f>
        <v>614824.015079226</v>
      </c>
      <c r="P331" s="34">
        <f t="shared" si="95"/>
        <v>239.9195002128819</v>
      </c>
      <c r="Q331" s="34">
        <f t="shared" si="96"/>
        <v>1181.8652512323606</v>
      </c>
      <c r="R331" s="34">
        <f t="shared" si="97"/>
        <v>1421.7847514452426</v>
      </c>
      <c r="T331" s="34">
        <f t="shared" si="98"/>
        <v>175.90857818361857</v>
      </c>
      <c r="U331" s="34">
        <f t="shared" si="99"/>
        <v>866.54163485851996</v>
      </c>
      <c r="V331" s="34">
        <f t="shared" si="100"/>
        <v>1042.4502130421386</v>
      </c>
      <c r="X331" s="34">
        <f t="shared" si="104"/>
        <v>525.41976871967097</v>
      </c>
      <c r="Y331" s="34">
        <f t="shared" si="105"/>
        <v>728.37385601312872</v>
      </c>
      <c r="Z331" s="34">
        <f t="shared" si="106"/>
        <v>1253.7936247327998</v>
      </c>
      <c r="AA331" s="34">
        <f t="shared" si="107"/>
        <v>168307.47667042259</v>
      </c>
      <c r="AB331" s="33">
        <f t="shared" si="101"/>
        <v>2.9165081807219746</v>
      </c>
      <c r="AC331" s="11">
        <f t="shared" si="102"/>
        <v>48580</v>
      </c>
    </row>
    <row r="332" spans="1:29">
      <c r="A332" s="17">
        <f t="shared" si="103"/>
        <v>307</v>
      </c>
      <c r="B332" s="19">
        <f t="shared" si="88"/>
        <v>48611</v>
      </c>
      <c r="C332" s="20">
        <f>IF(A332&gt;$C$3,"_",IFERROR(VLOOKUP(B332,BAZA_LIBOR_WIBOR_KURS!$C$2:$F$145,2,FALSE),C331))</f>
        <v>-7.3200000000000001E-3</v>
      </c>
      <c r="D332" s="20">
        <f t="shared" si="89"/>
        <v>0.02</v>
      </c>
      <c r="E332" s="27">
        <f t="shared" si="90"/>
        <v>60.978707868526584</v>
      </c>
      <c r="F332" s="27">
        <f t="shared" si="91"/>
        <v>302.27748820843874</v>
      </c>
      <c r="G332" s="30">
        <f>IF(A332&gt;$C$3,"_",$C$8-SUM($F$26:F332))</f>
        <v>57406.278854245742</v>
      </c>
      <c r="H332" s="21">
        <f>IF(A332&gt;$C$3,"_",IFERROR(VLOOKUP(B332,BAZA_LIBOR_WIBOR_KURS!$C$2:$F$145,4,FALSE),H331))</f>
        <v>3.9140000000000001</v>
      </c>
      <c r="I332" s="20">
        <f>IF(A332&gt;$C$3,"_",IFERROR(VLOOKUP(B332,BAZA_LIBOR_WIBOR_KURS!$C$2:$F$145,3,FALSE),I331))</f>
        <v>1.7299999999999999E-2</v>
      </c>
      <c r="J332" s="20">
        <f t="shared" si="92"/>
        <v>0.02</v>
      </c>
      <c r="K332" s="28">
        <f t="shared" si="87"/>
        <v>0</v>
      </c>
      <c r="L332" s="21">
        <f t="shared" si="93"/>
        <v>1911.08</v>
      </c>
      <c r="M332" s="21">
        <f t="shared" si="94"/>
        <v>-1911.08</v>
      </c>
      <c r="N332" s="31">
        <f>IF(A332&gt;$C$3,"_",$C$2-SUM($M$26:M332))</f>
        <v>616735.09507922595</v>
      </c>
      <c r="P332" s="34">
        <f t="shared" si="95"/>
        <v>238.67066259741307</v>
      </c>
      <c r="Q332" s="34">
        <f t="shared" si="96"/>
        <v>1183.1140888478292</v>
      </c>
      <c r="R332" s="34">
        <f t="shared" si="97"/>
        <v>1421.7847514452424</v>
      </c>
      <c r="T332" s="34">
        <f t="shared" si="98"/>
        <v>174.99293252278474</v>
      </c>
      <c r="U332" s="34">
        <f t="shared" si="99"/>
        <v>867.45728051935373</v>
      </c>
      <c r="V332" s="34">
        <f t="shared" si="100"/>
        <v>1042.4502130421386</v>
      </c>
      <c r="X332" s="34">
        <f t="shared" si="104"/>
        <v>523.15573998389686</v>
      </c>
      <c r="Y332" s="34">
        <f t="shared" si="105"/>
        <v>730.63788474890282</v>
      </c>
      <c r="Z332" s="34">
        <f t="shared" si="106"/>
        <v>1253.7936247327998</v>
      </c>
      <c r="AA332" s="34">
        <f t="shared" si="107"/>
        <v>167576.8387856737</v>
      </c>
      <c r="AB332" s="33">
        <f t="shared" si="101"/>
        <v>2.919137803917764</v>
      </c>
      <c r="AC332" s="11">
        <f t="shared" si="102"/>
        <v>48611</v>
      </c>
    </row>
    <row r="333" spans="1:29">
      <c r="A333" s="17">
        <f t="shared" si="103"/>
        <v>308</v>
      </c>
      <c r="B333" s="19">
        <f t="shared" si="88"/>
        <v>48639</v>
      </c>
      <c r="C333" s="20">
        <f>IF(A333&gt;$C$3,"_",IFERROR(VLOOKUP(B333,BAZA_LIBOR_WIBOR_KURS!$C$2:$F$145,2,FALSE),C332))</f>
        <v>-7.3200000000000001E-3</v>
      </c>
      <c r="D333" s="20">
        <f t="shared" si="89"/>
        <v>0.02</v>
      </c>
      <c r="E333" s="27">
        <f t="shared" si="90"/>
        <v>60.659301322653</v>
      </c>
      <c r="F333" s="27">
        <f t="shared" si="91"/>
        <v>302.59689475431242</v>
      </c>
      <c r="G333" s="30">
        <f>IF(A333&gt;$C$3,"_",$C$8-SUM($F$26:F333))</f>
        <v>57103.681959491427</v>
      </c>
      <c r="H333" s="21">
        <f>IF(A333&gt;$C$3,"_",IFERROR(VLOOKUP(B333,BAZA_LIBOR_WIBOR_KURS!$C$2:$F$145,4,FALSE),H332))</f>
        <v>3.9140000000000001</v>
      </c>
      <c r="I333" s="20">
        <f>IF(A333&gt;$C$3,"_",IFERROR(VLOOKUP(B333,BAZA_LIBOR_WIBOR_KURS!$C$2:$F$145,3,FALSE),I332))</f>
        <v>1.7299999999999999E-2</v>
      </c>
      <c r="J333" s="20">
        <f t="shared" si="92"/>
        <v>0.02</v>
      </c>
      <c r="K333" s="28">
        <f t="shared" si="87"/>
        <v>0</v>
      </c>
      <c r="L333" s="21">
        <f t="shared" si="93"/>
        <v>1917.02</v>
      </c>
      <c r="M333" s="21">
        <f t="shared" si="94"/>
        <v>-1917.02</v>
      </c>
      <c r="N333" s="31">
        <f>IF(A333&gt;$C$3,"_",$C$2-SUM($M$26:M333))</f>
        <v>618652.11507922597</v>
      </c>
      <c r="P333" s="34">
        <f t="shared" si="95"/>
        <v>237.42050537686384</v>
      </c>
      <c r="Q333" s="34">
        <f t="shared" si="96"/>
        <v>1184.3642460683789</v>
      </c>
      <c r="R333" s="34">
        <f t="shared" si="97"/>
        <v>1421.7847514452428</v>
      </c>
      <c r="T333" s="34">
        <f t="shared" si="98"/>
        <v>174.07631932970264</v>
      </c>
      <c r="U333" s="34">
        <f t="shared" si="99"/>
        <v>868.37389371243603</v>
      </c>
      <c r="V333" s="34">
        <f t="shared" si="100"/>
        <v>1042.4502130421388</v>
      </c>
      <c r="X333" s="34">
        <f t="shared" si="104"/>
        <v>520.88467389213577</v>
      </c>
      <c r="Y333" s="34">
        <f t="shared" si="105"/>
        <v>732.90895084066415</v>
      </c>
      <c r="Z333" s="34">
        <f t="shared" si="106"/>
        <v>1253.7936247327998</v>
      </c>
      <c r="AA333" s="34">
        <f t="shared" si="107"/>
        <v>166843.92983483302</v>
      </c>
      <c r="AB333" s="33">
        <f t="shared" si="101"/>
        <v>2.9217718386914147</v>
      </c>
      <c r="AC333" s="11">
        <f t="shared" si="102"/>
        <v>48639</v>
      </c>
    </row>
    <row r="334" spans="1:29">
      <c r="A334" s="17">
        <f t="shared" si="103"/>
        <v>309</v>
      </c>
      <c r="B334" s="19">
        <f t="shared" si="88"/>
        <v>48670</v>
      </c>
      <c r="C334" s="20">
        <f>IF(A334&gt;$C$3,"_",IFERROR(VLOOKUP(B334,BAZA_LIBOR_WIBOR_KURS!$C$2:$F$145,2,FALSE),C333))</f>
        <v>-7.3200000000000001E-3</v>
      </c>
      <c r="D334" s="20">
        <f t="shared" si="89"/>
        <v>0.02</v>
      </c>
      <c r="E334" s="27">
        <f t="shared" si="90"/>
        <v>60.339557270529276</v>
      </c>
      <c r="F334" s="27">
        <f t="shared" si="91"/>
        <v>302.91663880643608</v>
      </c>
      <c r="G334" s="30">
        <f>IF(A334&gt;$C$3,"_",$C$8-SUM($F$26:F334))</f>
        <v>56800.765320684994</v>
      </c>
      <c r="H334" s="21">
        <f>IF(A334&gt;$C$3,"_",IFERROR(VLOOKUP(B334,BAZA_LIBOR_WIBOR_KURS!$C$2:$F$145,4,FALSE),H333))</f>
        <v>3.9140000000000001</v>
      </c>
      <c r="I334" s="20">
        <f>IF(A334&gt;$C$3,"_",IFERROR(VLOOKUP(B334,BAZA_LIBOR_WIBOR_KURS!$C$2:$F$145,3,FALSE),I333))</f>
        <v>1.7299999999999999E-2</v>
      </c>
      <c r="J334" s="20">
        <f t="shared" si="92"/>
        <v>0.02</v>
      </c>
      <c r="K334" s="28">
        <f t="shared" si="87"/>
        <v>0</v>
      </c>
      <c r="L334" s="21">
        <f t="shared" si="93"/>
        <v>1922.98</v>
      </c>
      <c r="M334" s="21">
        <f t="shared" si="94"/>
        <v>-1922.98</v>
      </c>
      <c r="N334" s="31">
        <f>IF(A334&gt;$C$3,"_",$C$2-SUM($M$26:M334))</f>
        <v>620575.09507922595</v>
      </c>
      <c r="P334" s="34">
        <f t="shared" si="95"/>
        <v>236.1690271568516</v>
      </c>
      <c r="Q334" s="34">
        <f t="shared" si="96"/>
        <v>1185.6157242883908</v>
      </c>
      <c r="R334" s="34">
        <f t="shared" si="97"/>
        <v>1421.7847514452424</v>
      </c>
      <c r="T334" s="34">
        <f t="shared" si="98"/>
        <v>173.15873758201317</v>
      </c>
      <c r="U334" s="34">
        <f t="shared" si="99"/>
        <v>869.29147546012541</v>
      </c>
      <c r="V334" s="34">
        <f t="shared" si="100"/>
        <v>1042.4502130421386</v>
      </c>
      <c r="X334" s="34">
        <f t="shared" si="104"/>
        <v>518.60654856993926</v>
      </c>
      <c r="Y334" s="34">
        <f t="shared" si="105"/>
        <v>735.18707616286019</v>
      </c>
      <c r="Z334" s="34">
        <f t="shared" si="106"/>
        <v>1253.7936247327993</v>
      </c>
      <c r="AA334" s="34">
        <f t="shared" si="107"/>
        <v>166108.74275867015</v>
      </c>
      <c r="AB334" s="33">
        <f t="shared" si="101"/>
        <v>2.9244102930806593</v>
      </c>
      <c r="AC334" s="11">
        <f t="shared" si="102"/>
        <v>48670</v>
      </c>
    </row>
    <row r="335" spans="1:29">
      <c r="A335" s="17">
        <f t="shared" si="103"/>
        <v>310</v>
      </c>
      <c r="B335" s="19">
        <f t="shared" si="88"/>
        <v>48700</v>
      </c>
      <c r="C335" s="20">
        <f>IF(A335&gt;$C$3,"_",IFERROR(VLOOKUP(B335,BAZA_LIBOR_WIBOR_KURS!$C$2:$F$145,2,FALSE),C334))</f>
        <v>-7.3200000000000001E-3</v>
      </c>
      <c r="D335" s="20">
        <f t="shared" si="89"/>
        <v>0.02</v>
      </c>
      <c r="E335" s="27">
        <f t="shared" si="90"/>
        <v>60.019475355523809</v>
      </c>
      <c r="F335" s="27">
        <f t="shared" si="91"/>
        <v>303.2367207214416</v>
      </c>
      <c r="G335" s="30">
        <f>IF(A335&gt;$C$3,"_",$C$8-SUM($F$26:F335))</f>
        <v>56497.528599963553</v>
      </c>
      <c r="H335" s="21">
        <f>IF(A335&gt;$C$3,"_",IFERROR(VLOOKUP(B335,BAZA_LIBOR_WIBOR_KURS!$C$2:$F$145,4,FALSE),H334))</f>
        <v>3.9140000000000001</v>
      </c>
      <c r="I335" s="20">
        <f>IF(A335&gt;$C$3,"_",IFERROR(VLOOKUP(B335,BAZA_LIBOR_WIBOR_KURS!$C$2:$F$145,3,FALSE),I334))</f>
        <v>1.7299999999999999E-2</v>
      </c>
      <c r="J335" s="20">
        <f t="shared" si="92"/>
        <v>0.02</v>
      </c>
      <c r="K335" s="28">
        <f t="shared" si="87"/>
        <v>0</v>
      </c>
      <c r="L335" s="21">
        <f t="shared" si="93"/>
        <v>1928.95</v>
      </c>
      <c r="M335" s="21">
        <f t="shared" si="94"/>
        <v>-1928.95</v>
      </c>
      <c r="N335" s="31">
        <f>IF(A335&gt;$C$3,"_",$C$2-SUM($M$26:M335))</f>
        <v>622504.04507922602</v>
      </c>
      <c r="P335" s="34">
        <f t="shared" si="95"/>
        <v>234.91622654152019</v>
      </c>
      <c r="Q335" s="34">
        <f t="shared" si="96"/>
        <v>1186.8685249037226</v>
      </c>
      <c r="R335" s="34">
        <f t="shared" si="97"/>
        <v>1421.7847514452428</v>
      </c>
      <c r="T335" s="34">
        <f t="shared" si="98"/>
        <v>172.24018625627696</v>
      </c>
      <c r="U335" s="34">
        <f t="shared" si="99"/>
        <v>870.21002678586171</v>
      </c>
      <c r="V335" s="34">
        <f t="shared" si="100"/>
        <v>1042.4502130421388</v>
      </c>
      <c r="X335" s="34">
        <f t="shared" si="104"/>
        <v>516.32134207486638</v>
      </c>
      <c r="Y335" s="34">
        <f t="shared" si="105"/>
        <v>737.47228265793319</v>
      </c>
      <c r="Z335" s="34">
        <f t="shared" si="106"/>
        <v>1253.7936247327996</v>
      </c>
      <c r="AA335" s="34">
        <f t="shared" si="107"/>
        <v>165371.27047601223</v>
      </c>
      <c r="AB335" s="33">
        <f t="shared" si="101"/>
        <v>2.9270531751386892</v>
      </c>
      <c r="AC335" s="11">
        <f t="shared" si="102"/>
        <v>48700</v>
      </c>
    </row>
    <row r="336" spans="1:29">
      <c r="A336" s="17">
        <f t="shared" si="103"/>
        <v>311</v>
      </c>
      <c r="B336" s="19">
        <f t="shared" si="88"/>
        <v>48731</v>
      </c>
      <c r="C336" s="20">
        <f>IF(A336&gt;$C$3,"_",IFERROR(VLOOKUP(B336,BAZA_LIBOR_WIBOR_KURS!$C$2:$F$145,2,FALSE),C335))</f>
        <v>-7.3200000000000001E-3</v>
      </c>
      <c r="D336" s="20">
        <f t="shared" si="89"/>
        <v>0.02</v>
      </c>
      <c r="E336" s="27">
        <f t="shared" si="90"/>
        <v>59.699055220628154</v>
      </c>
      <c r="F336" s="27">
        <f t="shared" si="91"/>
        <v>303.55714085633724</v>
      </c>
      <c r="G336" s="30">
        <f>IF(A336&gt;$C$3,"_",$C$8-SUM($F$26:F336))</f>
        <v>56193.971459107212</v>
      </c>
      <c r="H336" s="21">
        <f>IF(A336&gt;$C$3,"_",IFERROR(VLOOKUP(B336,BAZA_LIBOR_WIBOR_KURS!$C$2:$F$145,4,FALSE),H335))</f>
        <v>3.9140000000000001</v>
      </c>
      <c r="I336" s="20">
        <f>IF(A336&gt;$C$3,"_",IFERROR(VLOOKUP(B336,BAZA_LIBOR_WIBOR_KURS!$C$2:$F$145,3,FALSE),I335))</f>
        <v>1.7299999999999999E-2</v>
      </c>
      <c r="J336" s="20">
        <f t="shared" si="92"/>
        <v>0.02</v>
      </c>
      <c r="K336" s="28">
        <f t="shared" si="87"/>
        <v>0</v>
      </c>
      <c r="L336" s="21">
        <f t="shared" si="93"/>
        <v>1934.95</v>
      </c>
      <c r="M336" s="21">
        <f t="shared" si="94"/>
        <v>-1934.95</v>
      </c>
      <c r="N336" s="31">
        <f>IF(A336&gt;$C$3,"_",$C$2-SUM($M$26:M336))</f>
        <v>624438.99507922609</v>
      </c>
      <c r="P336" s="34">
        <f t="shared" si="95"/>
        <v>233.66210213353861</v>
      </c>
      <c r="Q336" s="34">
        <f t="shared" si="96"/>
        <v>1188.122649311704</v>
      </c>
      <c r="R336" s="34">
        <f t="shared" si="97"/>
        <v>1421.7847514452426</v>
      </c>
      <c r="T336" s="34">
        <f t="shared" si="98"/>
        <v>171.32066432797325</v>
      </c>
      <c r="U336" s="34">
        <f t="shared" si="99"/>
        <v>871.12954871416537</v>
      </c>
      <c r="V336" s="34">
        <f t="shared" si="100"/>
        <v>1042.4502130421386</v>
      </c>
      <c r="X336" s="34">
        <f t="shared" si="104"/>
        <v>514.0290323962713</v>
      </c>
      <c r="Y336" s="34">
        <f t="shared" si="105"/>
        <v>739.76459233652815</v>
      </c>
      <c r="Z336" s="34">
        <f t="shared" si="106"/>
        <v>1253.7936247327993</v>
      </c>
      <c r="AA336" s="34">
        <f t="shared" si="107"/>
        <v>164631.50588367571</v>
      </c>
      <c r="AB336" s="33">
        <f t="shared" si="101"/>
        <v>2.9297004929341814</v>
      </c>
      <c r="AC336" s="11">
        <f t="shared" si="102"/>
        <v>48731</v>
      </c>
    </row>
    <row r="337" spans="1:29">
      <c r="A337" s="17">
        <f t="shared" si="103"/>
        <v>312</v>
      </c>
      <c r="B337" s="19">
        <f t="shared" si="88"/>
        <v>48761</v>
      </c>
      <c r="C337" s="20">
        <f>IF(A337&gt;$C$3,"_",IFERROR(VLOOKUP(B337,BAZA_LIBOR_WIBOR_KURS!$C$2:$F$145,2,FALSE),C336))</f>
        <v>-7.3200000000000001E-3</v>
      </c>
      <c r="D337" s="20">
        <f t="shared" si="89"/>
        <v>0.02</v>
      </c>
      <c r="E337" s="27">
        <f t="shared" si="90"/>
        <v>59.378296508456621</v>
      </c>
      <c r="F337" s="27">
        <f t="shared" si="91"/>
        <v>303.87789956850878</v>
      </c>
      <c r="G337" s="30">
        <f>IF(A337&gt;$C$3,"_",$C$8-SUM($F$26:F337))</f>
        <v>55890.093559538698</v>
      </c>
      <c r="H337" s="21">
        <f>IF(A337&gt;$C$3,"_",IFERROR(VLOOKUP(B337,BAZA_LIBOR_WIBOR_KURS!$C$2:$F$145,4,FALSE),H336))</f>
        <v>3.9140000000000001</v>
      </c>
      <c r="I337" s="20">
        <f>IF(A337&gt;$C$3,"_",IFERROR(VLOOKUP(B337,BAZA_LIBOR_WIBOR_KURS!$C$2:$F$145,3,FALSE),I336))</f>
        <v>1.7299999999999999E-2</v>
      </c>
      <c r="J337" s="20">
        <f t="shared" si="92"/>
        <v>0.02</v>
      </c>
      <c r="K337" s="28">
        <f t="shared" si="87"/>
        <v>0</v>
      </c>
      <c r="L337" s="21">
        <f t="shared" si="93"/>
        <v>1940.96</v>
      </c>
      <c r="M337" s="21">
        <f t="shared" si="94"/>
        <v>-1940.96</v>
      </c>
      <c r="N337" s="31">
        <f>IF(A337&gt;$C$3,"_",$C$2-SUM($M$26:M337))</f>
        <v>626379.95507922606</v>
      </c>
      <c r="P337" s="34">
        <f t="shared" si="95"/>
        <v>232.40665253409924</v>
      </c>
      <c r="Q337" s="34">
        <f t="shared" si="96"/>
        <v>1189.3780989111435</v>
      </c>
      <c r="R337" s="34">
        <f t="shared" si="97"/>
        <v>1421.7847514452428</v>
      </c>
      <c r="T337" s="34">
        <f t="shared" si="98"/>
        <v>170.40017077149861</v>
      </c>
      <c r="U337" s="34">
        <f t="shared" si="99"/>
        <v>872.05004227064001</v>
      </c>
      <c r="V337" s="34">
        <f t="shared" si="100"/>
        <v>1042.4502130421386</v>
      </c>
      <c r="X337" s="34">
        <f t="shared" si="104"/>
        <v>511.72959745509195</v>
      </c>
      <c r="Y337" s="34">
        <f t="shared" si="105"/>
        <v>742.06402727770762</v>
      </c>
      <c r="Z337" s="34">
        <f t="shared" si="106"/>
        <v>1253.7936247327996</v>
      </c>
      <c r="AA337" s="34">
        <f t="shared" si="107"/>
        <v>163889.44185639801</v>
      </c>
      <c r="AB337" s="33">
        <f t="shared" si="101"/>
        <v>2.9323522545513292</v>
      </c>
      <c r="AC337" s="11">
        <f t="shared" si="102"/>
        <v>48761</v>
      </c>
    </row>
    <row r="338" spans="1:29">
      <c r="A338" s="17">
        <f t="shared" si="103"/>
        <v>313</v>
      </c>
      <c r="B338" s="19">
        <f t="shared" si="88"/>
        <v>48792</v>
      </c>
      <c r="C338" s="20">
        <f>IF(A338&gt;$C$3,"_",IFERROR(VLOOKUP(B338,BAZA_LIBOR_WIBOR_KURS!$C$2:$F$145,2,FALSE),C337))</f>
        <v>-7.3200000000000001E-3</v>
      </c>
      <c r="D338" s="20">
        <f t="shared" si="89"/>
        <v>0.02</v>
      </c>
      <c r="E338" s="27">
        <f t="shared" si="90"/>
        <v>59.057198861245894</v>
      </c>
      <c r="F338" s="27">
        <f t="shared" si="91"/>
        <v>304.19899721571943</v>
      </c>
      <c r="G338" s="30">
        <f>IF(A338&gt;$C$3,"_",$C$8-SUM($F$26:F338))</f>
        <v>55585.894562322981</v>
      </c>
      <c r="H338" s="21">
        <f>IF(A338&gt;$C$3,"_",IFERROR(VLOOKUP(B338,BAZA_LIBOR_WIBOR_KURS!$C$2:$F$145,4,FALSE),H337))</f>
        <v>3.9140000000000001</v>
      </c>
      <c r="I338" s="20">
        <f>IF(A338&gt;$C$3,"_",IFERROR(VLOOKUP(B338,BAZA_LIBOR_WIBOR_KURS!$C$2:$F$145,3,FALSE),I337))</f>
        <v>1.7299999999999999E-2</v>
      </c>
      <c r="J338" s="20">
        <f t="shared" si="92"/>
        <v>0.02</v>
      </c>
      <c r="K338" s="28">
        <f t="shared" si="87"/>
        <v>0</v>
      </c>
      <c r="L338" s="21">
        <f t="shared" si="93"/>
        <v>1947</v>
      </c>
      <c r="M338" s="21">
        <f t="shared" si="94"/>
        <v>-1947</v>
      </c>
      <c r="N338" s="31">
        <f>IF(A338&gt;$C$3,"_",$C$2-SUM($M$26:M338))</f>
        <v>628326.95507922606</v>
      </c>
      <c r="P338" s="34">
        <f t="shared" si="95"/>
        <v>231.14987634291643</v>
      </c>
      <c r="Q338" s="34">
        <f t="shared" si="96"/>
        <v>1190.6348751023259</v>
      </c>
      <c r="R338" s="34">
        <f t="shared" si="97"/>
        <v>1421.7847514452424</v>
      </c>
      <c r="T338" s="34">
        <f t="shared" si="98"/>
        <v>169.47870456016594</v>
      </c>
      <c r="U338" s="34">
        <f t="shared" si="99"/>
        <v>872.97150848197248</v>
      </c>
      <c r="V338" s="34">
        <f t="shared" si="100"/>
        <v>1042.4502130421383</v>
      </c>
      <c r="X338" s="34">
        <f t="shared" si="104"/>
        <v>509.42301510363711</v>
      </c>
      <c r="Y338" s="34">
        <f t="shared" si="105"/>
        <v>744.37060962916269</v>
      </c>
      <c r="Z338" s="34">
        <f t="shared" si="106"/>
        <v>1253.7936247327998</v>
      </c>
      <c r="AA338" s="34">
        <f t="shared" si="107"/>
        <v>163145.07124676884</v>
      </c>
      <c r="AB338" s="33">
        <f t="shared" si="101"/>
        <v>2.9350084680898743</v>
      </c>
      <c r="AC338" s="11">
        <f t="shared" si="102"/>
        <v>48792</v>
      </c>
    </row>
    <row r="339" spans="1:29">
      <c r="A339" s="17">
        <f t="shared" si="103"/>
        <v>314</v>
      </c>
      <c r="B339" s="19">
        <f t="shared" si="88"/>
        <v>48823</v>
      </c>
      <c r="C339" s="20">
        <f>IF(A339&gt;$C$3,"_",IFERROR(VLOOKUP(B339,BAZA_LIBOR_WIBOR_KURS!$C$2:$F$145,2,FALSE),C338))</f>
        <v>-7.3200000000000001E-3</v>
      </c>
      <c r="D339" s="20">
        <f t="shared" si="89"/>
        <v>0.02</v>
      </c>
      <c r="E339" s="27">
        <f t="shared" si="90"/>
        <v>58.735761920854621</v>
      </c>
      <c r="F339" s="27">
        <f t="shared" si="91"/>
        <v>304.52043415611075</v>
      </c>
      <c r="G339" s="30">
        <f>IF(A339&gt;$C$3,"_",$C$8-SUM($F$26:F339))</f>
        <v>55281.374128166877</v>
      </c>
      <c r="H339" s="21">
        <f>IF(A339&gt;$C$3,"_",IFERROR(VLOOKUP(B339,BAZA_LIBOR_WIBOR_KURS!$C$2:$F$145,4,FALSE),H338))</f>
        <v>3.9140000000000001</v>
      </c>
      <c r="I339" s="20">
        <f>IF(A339&gt;$C$3,"_",IFERROR(VLOOKUP(B339,BAZA_LIBOR_WIBOR_KURS!$C$2:$F$145,3,FALSE),I338))</f>
        <v>1.7299999999999999E-2</v>
      </c>
      <c r="J339" s="20">
        <f t="shared" si="92"/>
        <v>0.02</v>
      </c>
      <c r="K339" s="28">
        <f t="shared" si="87"/>
        <v>0</v>
      </c>
      <c r="L339" s="21">
        <f t="shared" si="93"/>
        <v>1953.05</v>
      </c>
      <c r="M339" s="21">
        <f t="shared" si="94"/>
        <v>-1953.05</v>
      </c>
      <c r="N339" s="31">
        <f>IF(A339&gt;$C$3,"_",$C$2-SUM($M$26:M339))</f>
        <v>630280.0050792261</v>
      </c>
      <c r="P339" s="34">
        <f t="shared" si="95"/>
        <v>229.891772158225</v>
      </c>
      <c r="Q339" s="34">
        <f t="shared" si="96"/>
        <v>1191.8929792870176</v>
      </c>
      <c r="R339" s="34">
        <f t="shared" si="97"/>
        <v>1421.7847514452426</v>
      </c>
      <c r="T339" s="34">
        <f t="shared" si="98"/>
        <v>168.55626466620333</v>
      </c>
      <c r="U339" s="34">
        <f t="shared" si="99"/>
        <v>873.89394837593522</v>
      </c>
      <c r="V339" s="34">
        <f t="shared" si="100"/>
        <v>1042.4502130421386</v>
      </c>
      <c r="X339" s="34">
        <f t="shared" si="104"/>
        <v>507.1092631253731</v>
      </c>
      <c r="Y339" s="34">
        <f t="shared" si="105"/>
        <v>746.68436160742669</v>
      </c>
      <c r="Z339" s="34">
        <f t="shared" si="106"/>
        <v>1253.7936247327998</v>
      </c>
      <c r="AA339" s="34">
        <f t="shared" si="107"/>
        <v>162398.38688516142</v>
      </c>
      <c r="AB339" s="33">
        <f t="shared" si="101"/>
        <v>2.9376691416651393</v>
      </c>
      <c r="AC339" s="11">
        <f t="shared" si="102"/>
        <v>48823</v>
      </c>
    </row>
    <row r="340" spans="1:29">
      <c r="A340" s="17">
        <f t="shared" si="103"/>
        <v>315</v>
      </c>
      <c r="B340" s="19">
        <f t="shared" si="88"/>
        <v>48853</v>
      </c>
      <c r="C340" s="20">
        <f>IF(A340&gt;$C$3,"_",IFERROR(VLOOKUP(B340,BAZA_LIBOR_WIBOR_KURS!$C$2:$F$145,2,FALSE),C339))</f>
        <v>-7.3200000000000001E-3</v>
      </c>
      <c r="D340" s="20">
        <f t="shared" si="89"/>
        <v>0.02</v>
      </c>
      <c r="E340" s="27">
        <f t="shared" si="90"/>
        <v>58.413985328763005</v>
      </c>
      <c r="F340" s="27">
        <f t="shared" si="91"/>
        <v>304.84221074820238</v>
      </c>
      <c r="G340" s="30">
        <f>IF(A340&gt;$C$3,"_",$C$8-SUM($F$26:F340))</f>
        <v>54976.531917418673</v>
      </c>
      <c r="H340" s="21">
        <f>IF(A340&gt;$C$3,"_",IFERROR(VLOOKUP(B340,BAZA_LIBOR_WIBOR_KURS!$C$2:$F$145,4,FALSE),H339))</f>
        <v>3.9140000000000001</v>
      </c>
      <c r="I340" s="20">
        <f>IF(A340&gt;$C$3,"_",IFERROR(VLOOKUP(B340,BAZA_LIBOR_WIBOR_KURS!$C$2:$F$145,3,FALSE),I339))</f>
        <v>1.7299999999999999E-2</v>
      </c>
      <c r="J340" s="20">
        <f t="shared" si="92"/>
        <v>0.02</v>
      </c>
      <c r="K340" s="28">
        <f t="shared" si="87"/>
        <v>0</v>
      </c>
      <c r="L340" s="21">
        <f t="shared" si="93"/>
        <v>1959.12</v>
      </c>
      <c r="M340" s="21">
        <f t="shared" si="94"/>
        <v>-1959.12</v>
      </c>
      <c r="N340" s="31">
        <f>IF(A340&gt;$C$3,"_",$C$2-SUM($M$26:M340))</f>
        <v>632239.12507922598</v>
      </c>
      <c r="P340" s="34">
        <f t="shared" si="95"/>
        <v>228.63233857677841</v>
      </c>
      <c r="Q340" s="34">
        <f t="shared" si="96"/>
        <v>1193.1524128684641</v>
      </c>
      <c r="R340" s="34">
        <f t="shared" si="97"/>
        <v>1421.7847514452426</v>
      </c>
      <c r="T340" s="34">
        <f t="shared" si="98"/>
        <v>167.63285006075279</v>
      </c>
      <c r="U340" s="34">
        <f t="shared" si="99"/>
        <v>874.81736298138583</v>
      </c>
      <c r="V340" s="34">
        <f t="shared" si="100"/>
        <v>1042.4502130421386</v>
      </c>
      <c r="X340" s="34">
        <f t="shared" si="104"/>
        <v>504.78831923471006</v>
      </c>
      <c r="Y340" s="34">
        <f t="shared" si="105"/>
        <v>749.00530549808968</v>
      </c>
      <c r="Z340" s="34">
        <f t="shared" si="106"/>
        <v>1253.7936247327998</v>
      </c>
      <c r="AA340" s="34">
        <f t="shared" si="107"/>
        <v>161649.38157966334</v>
      </c>
      <c r="AB340" s="33">
        <f t="shared" si="101"/>
        <v>2.9403342834080557</v>
      </c>
      <c r="AC340" s="11">
        <f t="shared" si="102"/>
        <v>48853</v>
      </c>
    </row>
    <row r="341" spans="1:29">
      <c r="A341" s="17">
        <f t="shared" si="103"/>
        <v>316</v>
      </c>
      <c r="B341" s="19">
        <f t="shared" si="88"/>
        <v>48884</v>
      </c>
      <c r="C341" s="20">
        <f>IF(A341&gt;$C$3,"_",IFERROR(VLOOKUP(B341,BAZA_LIBOR_WIBOR_KURS!$C$2:$F$145,2,FALSE),C340))</f>
        <v>-7.3200000000000001E-3</v>
      </c>
      <c r="D341" s="20">
        <f t="shared" si="89"/>
        <v>0.02</v>
      </c>
      <c r="E341" s="27">
        <f t="shared" si="90"/>
        <v>58.091868726072398</v>
      </c>
      <c r="F341" s="27">
        <f t="shared" si="91"/>
        <v>305.16432735089302</v>
      </c>
      <c r="G341" s="30">
        <f>IF(A341&gt;$C$3,"_",$C$8-SUM($F$26:F341))</f>
        <v>54671.367590067777</v>
      </c>
      <c r="H341" s="21">
        <f>IF(A341&gt;$C$3,"_",IFERROR(VLOOKUP(B341,BAZA_LIBOR_WIBOR_KURS!$C$2:$F$145,4,FALSE),H340))</f>
        <v>3.9140000000000001</v>
      </c>
      <c r="I341" s="20">
        <f>IF(A341&gt;$C$3,"_",IFERROR(VLOOKUP(B341,BAZA_LIBOR_WIBOR_KURS!$C$2:$F$145,3,FALSE),I340))</f>
        <v>1.7299999999999999E-2</v>
      </c>
      <c r="J341" s="20">
        <f t="shared" si="92"/>
        <v>0.02</v>
      </c>
      <c r="K341" s="28">
        <f t="shared" si="87"/>
        <v>0</v>
      </c>
      <c r="L341" s="21">
        <f t="shared" si="93"/>
        <v>1965.21</v>
      </c>
      <c r="M341" s="21">
        <f t="shared" si="94"/>
        <v>-1965.21</v>
      </c>
      <c r="N341" s="31">
        <f>IF(A341&gt;$C$3,"_",$C$2-SUM($M$26:M341))</f>
        <v>634204.33507922606</v>
      </c>
      <c r="P341" s="34">
        <f t="shared" si="95"/>
        <v>227.37157419384738</v>
      </c>
      <c r="Q341" s="34">
        <f t="shared" si="96"/>
        <v>1194.4131772513954</v>
      </c>
      <c r="R341" s="34">
        <f t="shared" si="97"/>
        <v>1421.7847514452428</v>
      </c>
      <c r="T341" s="34">
        <f t="shared" si="98"/>
        <v>166.7084597138691</v>
      </c>
      <c r="U341" s="34">
        <f t="shared" si="99"/>
        <v>875.74175332826962</v>
      </c>
      <c r="V341" s="34">
        <f t="shared" si="100"/>
        <v>1042.4502130421388</v>
      </c>
      <c r="X341" s="34">
        <f t="shared" si="104"/>
        <v>502.46016107678685</v>
      </c>
      <c r="Y341" s="34">
        <f t="shared" si="105"/>
        <v>751.33346365601301</v>
      </c>
      <c r="Z341" s="34">
        <f t="shared" si="106"/>
        <v>1253.7936247327998</v>
      </c>
      <c r="AA341" s="34">
        <f t="shared" si="107"/>
        <v>160898.04811600733</v>
      </c>
      <c r="AB341" s="33">
        <f t="shared" si="101"/>
        <v>2.9430039014651959</v>
      </c>
      <c r="AC341" s="11">
        <f t="shared" si="102"/>
        <v>48884</v>
      </c>
    </row>
    <row r="342" spans="1:29">
      <c r="A342" s="17">
        <f t="shared" si="103"/>
        <v>317</v>
      </c>
      <c r="B342" s="19">
        <f t="shared" si="88"/>
        <v>48914</v>
      </c>
      <c r="C342" s="20">
        <f>IF(A342&gt;$C$3,"_",IFERROR(VLOOKUP(B342,BAZA_LIBOR_WIBOR_KURS!$C$2:$F$145,2,FALSE),C341))</f>
        <v>-7.3200000000000001E-3</v>
      </c>
      <c r="D342" s="20">
        <f t="shared" si="89"/>
        <v>0.02</v>
      </c>
      <c r="E342" s="27">
        <f t="shared" si="90"/>
        <v>57.769411753504954</v>
      </c>
      <c r="F342" s="27">
        <f t="shared" si="91"/>
        <v>305.48678432346037</v>
      </c>
      <c r="G342" s="30">
        <f>IF(A342&gt;$C$3,"_",$C$8-SUM($F$26:F342))</f>
        <v>54365.880805744324</v>
      </c>
      <c r="H342" s="21">
        <f>IF(A342&gt;$C$3,"_",IFERROR(VLOOKUP(B342,BAZA_LIBOR_WIBOR_KURS!$C$2:$F$145,4,FALSE),H341))</f>
        <v>3.9140000000000001</v>
      </c>
      <c r="I342" s="20">
        <f>IF(A342&gt;$C$3,"_",IFERROR(VLOOKUP(B342,BAZA_LIBOR_WIBOR_KURS!$C$2:$F$145,3,FALSE),I341))</f>
        <v>1.7299999999999999E-2</v>
      </c>
      <c r="J342" s="20">
        <f t="shared" si="92"/>
        <v>0.02</v>
      </c>
      <c r="K342" s="28">
        <f t="shared" si="87"/>
        <v>0</v>
      </c>
      <c r="L342" s="21">
        <f t="shared" si="93"/>
        <v>1971.32</v>
      </c>
      <c r="M342" s="21">
        <f t="shared" si="94"/>
        <v>-1971.32</v>
      </c>
      <c r="N342" s="31">
        <f>IF(A342&gt;$C$3,"_",$C$2-SUM($M$26:M342))</f>
        <v>636175.65507922601</v>
      </c>
      <c r="P342" s="34">
        <f t="shared" si="95"/>
        <v>226.10947760321841</v>
      </c>
      <c r="Q342" s="34">
        <f t="shared" si="96"/>
        <v>1195.6752738420239</v>
      </c>
      <c r="R342" s="34">
        <f t="shared" si="97"/>
        <v>1421.7847514452424</v>
      </c>
      <c r="T342" s="34">
        <f t="shared" si="98"/>
        <v>165.78309259451891</v>
      </c>
      <c r="U342" s="34">
        <f t="shared" si="99"/>
        <v>876.66712044761948</v>
      </c>
      <c r="V342" s="34">
        <f t="shared" si="100"/>
        <v>1042.4502130421383</v>
      </c>
      <c r="X342" s="34">
        <f t="shared" si="104"/>
        <v>500.12476622725609</v>
      </c>
      <c r="Y342" s="34">
        <f t="shared" si="105"/>
        <v>753.66885850554388</v>
      </c>
      <c r="Z342" s="34">
        <f t="shared" si="106"/>
        <v>1253.7936247328</v>
      </c>
      <c r="AA342" s="34">
        <f t="shared" si="107"/>
        <v>160144.37925750177</v>
      </c>
      <c r="AB342" s="33">
        <f t="shared" si="101"/>
        <v>2.9456780039988031</v>
      </c>
      <c r="AC342" s="11">
        <f t="shared" si="102"/>
        <v>48914</v>
      </c>
    </row>
    <row r="343" spans="1:29">
      <c r="A343" s="17">
        <f t="shared" si="103"/>
        <v>318</v>
      </c>
      <c r="B343" s="19">
        <f t="shared" si="88"/>
        <v>48945</v>
      </c>
      <c r="C343" s="20">
        <f>IF(A343&gt;$C$3,"_",IFERROR(VLOOKUP(B343,BAZA_LIBOR_WIBOR_KURS!$C$2:$F$145,2,FALSE),C342))</f>
        <v>-7.3200000000000001E-3</v>
      </c>
      <c r="D343" s="20">
        <f t="shared" si="89"/>
        <v>0.02</v>
      </c>
      <c r="E343" s="27">
        <f t="shared" si="90"/>
        <v>57.446614051403174</v>
      </c>
      <c r="F343" s="27">
        <f t="shared" si="91"/>
        <v>305.80958202556224</v>
      </c>
      <c r="G343" s="30">
        <f>IF(A343&gt;$C$3,"_",$C$8-SUM($F$26:F343))</f>
        <v>54060.071223718754</v>
      </c>
      <c r="H343" s="21">
        <f>IF(A343&gt;$C$3,"_",IFERROR(VLOOKUP(B343,BAZA_LIBOR_WIBOR_KURS!$C$2:$F$145,4,FALSE),H342))</f>
        <v>3.9140000000000001</v>
      </c>
      <c r="I343" s="20">
        <f>IF(A343&gt;$C$3,"_",IFERROR(VLOOKUP(B343,BAZA_LIBOR_WIBOR_KURS!$C$2:$F$145,3,FALSE),I342))</f>
        <v>1.7299999999999999E-2</v>
      </c>
      <c r="J343" s="20">
        <f t="shared" si="92"/>
        <v>0.02</v>
      </c>
      <c r="K343" s="28">
        <f t="shared" si="87"/>
        <v>0</v>
      </c>
      <c r="L343" s="21">
        <f t="shared" si="93"/>
        <v>1977.45</v>
      </c>
      <c r="M343" s="21">
        <f t="shared" si="94"/>
        <v>-1977.45</v>
      </c>
      <c r="N343" s="31">
        <f>IF(A343&gt;$C$3,"_",$C$2-SUM($M$26:M343))</f>
        <v>638153.10507922608</v>
      </c>
      <c r="P343" s="34">
        <f t="shared" si="95"/>
        <v>224.84604739719202</v>
      </c>
      <c r="Q343" s="34">
        <f t="shared" si="96"/>
        <v>1196.9387040480506</v>
      </c>
      <c r="R343" s="34">
        <f t="shared" si="97"/>
        <v>1421.7847514452426</v>
      </c>
      <c r="T343" s="34">
        <f t="shared" si="98"/>
        <v>164.85674767057927</v>
      </c>
      <c r="U343" s="34">
        <f t="shared" si="99"/>
        <v>877.59346537155943</v>
      </c>
      <c r="V343" s="34">
        <f t="shared" si="100"/>
        <v>1042.4502130421388</v>
      </c>
      <c r="X343" s="34">
        <f t="shared" si="104"/>
        <v>497.78211219206798</v>
      </c>
      <c r="Y343" s="34">
        <f t="shared" si="105"/>
        <v>756.01151254073181</v>
      </c>
      <c r="Z343" s="34">
        <f t="shared" si="106"/>
        <v>1253.7936247327998</v>
      </c>
      <c r="AA343" s="34">
        <f t="shared" si="107"/>
        <v>159388.36774496105</v>
      </c>
      <c r="AB343" s="33">
        <f t="shared" si="101"/>
        <v>2.9483565991868268</v>
      </c>
      <c r="AC343" s="11">
        <f t="shared" si="102"/>
        <v>48945</v>
      </c>
    </row>
    <row r="344" spans="1:29">
      <c r="A344" s="17">
        <f t="shared" si="103"/>
        <v>319</v>
      </c>
      <c r="B344" s="19">
        <f t="shared" si="88"/>
        <v>48976</v>
      </c>
      <c r="C344" s="20">
        <f>IF(A344&gt;$C$3,"_",IFERROR(VLOOKUP(B344,BAZA_LIBOR_WIBOR_KURS!$C$2:$F$145,2,FALSE),C343))</f>
        <v>-7.3200000000000001E-3</v>
      </c>
      <c r="D344" s="20">
        <f t="shared" si="89"/>
        <v>0.02</v>
      </c>
      <c r="E344" s="27">
        <f t="shared" si="90"/>
        <v>57.123475259729496</v>
      </c>
      <c r="F344" s="27">
        <f t="shared" si="91"/>
        <v>306.13272081723591</v>
      </c>
      <c r="G344" s="30">
        <f>IF(A344&gt;$C$3,"_",$C$8-SUM($F$26:F344))</f>
        <v>53753.938502901525</v>
      </c>
      <c r="H344" s="21">
        <f>IF(A344&gt;$C$3,"_",IFERROR(VLOOKUP(B344,BAZA_LIBOR_WIBOR_KURS!$C$2:$F$145,4,FALSE),H343))</f>
        <v>3.9140000000000001</v>
      </c>
      <c r="I344" s="20">
        <f>IF(A344&gt;$C$3,"_",IFERROR(VLOOKUP(B344,BAZA_LIBOR_WIBOR_KURS!$C$2:$F$145,3,FALSE),I343))</f>
        <v>1.7299999999999999E-2</v>
      </c>
      <c r="J344" s="20">
        <f t="shared" si="92"/>
        <v>0.02</v>
      </c>
      <c r="K344" s="28">
        <f t="shared" si="87"/>
        <v>0</v>
      </c>
      <c r="L344" s="21">
        <f t="shared" si="93"/>
        <v>1983.59</v>
      </c>
      <c r="M344" s="21">
        <f t="shared" si="94"/>
        <v>-1983.59</v>
      </c>
      <c r="N344" s="31">
        <f>IF(A344&gt;$C$3,"_",$C$2-SUM($M$26:M344))</f>
        <v>640136.69507922605</v>
      </c>
      <c r="P344" s="34">
        <f t="shared" si="95"/>
        <v>223.58128216658125</v>
      </c>
      <c r="Q344" s="34">
        <f t="shared" si="96"/>
        <v>1198.2034692786615</v>
      </c>
      <c r="R344" s="34">
        <f t="shared" si="97"/>
        <v>1421.7847514452428</v>
      </c>
      <c r="T344" s="34">
        <f t="shared" si="98"/>
        <v>163.92942390883667</v>
      </c>
      <c r="U344" s="34">
        <f t="shared" si="99"/>
        <v>878.52078913330195</v>
      </c>
      <c r="V344" s="34">
        <f t="shared" si="100"/>
        <v>1042.4502130421386</v>
      </c>
      <c r="X344" s="34">
        <f t="shared" si="104"/>
        <v>495.43217640725391</v>
      </c>
      <c r="Y344" s="34">
        <f t="shared" si="105"/>
        <v>758.36144832554601</v>
      </c>
      <c r="Z344" s="34">
        <f t="shared" si="106"/>
        <v>1253.7936247327998</v>
      </c>
      <c r="AA344" s="34">
        <f t="shared" si="107"/>
        <v>158630.00629663552</v>
      </c>
      <c r="AB344" s="33">
        <f t="shared" si="101"/>
        <v>2.9510396952229465</v>
      </c>
      <c r="AC344" s="11">
        <f t="shared" si="102"/>
        <v>48976</v>
      </c>
    </row>
    <row r="345" spans="1:29">
      <c r="A345" s="17">
        <f t="shared" si="103"/>
        <v>320</v>
      </c>
      <c r="B345" s="19">
        <f t="shared" si="88"/>
        <v>49004</v>
      </c>
      <c r="C345" s="20">
        <f>IF(A345&gt;$C$3,"_",IFERROR(VLOOKUP(B345,BAZA_LIBOR_WIBOR_KURS!$C$2:$F$145,2,FALSE),C344))</f>
        <v>-7.3200000000000001E-3</v>
      </c>
      <c r="D345" s="20">
        <f t="shared" si="89"/>
        <v>0.02</v>
      </c>
      <c r="E345" s="27">
        <f t="shared" si="90"/>
        <v>56.799995018065943</v>
      </c>
      <c r="F345" s="27">
        <f t="shared" si="91"/>
        <v>306.45620105889947</v>
      </c>
      <c r="G345" s="30">
        <f>IF(A345&gt;$C$3,"_",$C$8-SUM($F$26:F345))</f>
        <v>53447.482301842625</v>
      </c>
      <c r="H345" s="21">
        <f>IF(A345&gt;$C$3,"_",IFERROR(VLOOKUP(B345,BAZA_LIBOR_WIBOR_KURS!$C$2:$F$145,4,FALSE),H344))</f>
        <v>3.9140000000000001</v>
      </c>
      <c r="I345" s="20">
        <f>IF(A345&gt;$C$3,"_",IFERROR(VLOOKUP(B345,BAZA_LIBOR_WIBOR_KURS!$C$2:$F$145,3,FALSE),I344))</f>
        <v>1.7299999999999999E-2</v>
      </c>
      <c r="J345" s="20">
        <f t="shared" si="92"/>
        <v>0.02</v>
      </c>
      <c r="K345" s="28">
        <f t="shared" si="87"/>
        <v>0</v>
      </c>
      <c r="L345" s="21">
        <f t="shared" si="93"/>
        <v>1989.76</v>
      </c>
      <c r="M345" s="21">
        <f t="shared" si="94"/>
        <v>-1989.76</v>
      </c>
      <c r="N345" s="31">
        <f>IF(A345&gt;$C$3,"_",$C$2-SUM($M$26:M345))</f>
        <v>642126.45507922606</v>
      </c>
      <c r="P345" s="34">
        <f t="shared" si="95"/>
        <v>222.31518050071011</v>
      </c>
      <c r="Q345" s="34">
        <f t="shared" si="96"/>
        <v>1199.4695709445325</v>
      </c>
      <c r="R345" s="34">
        <f t="shared" si="97"/>
        <v>1421.7847514452426</v>
      </c>
      <c r="T345" s="34">
        <f t="shared" si="98"/>
        <v>163.00112027498579</v>
      </c>
      <c r="U345" s="34">
        <f t="shared" si="99"/>
        <v>879.44909276715293</v>
      </c>
      <c r="V345" s="34">
        <f t="shared" si="100"/>
        <v>1042.4502130421388</v>
      </c>
      <c r="X345" s="34">
        <f t="shared" si="104"/>
        <v>493.07493623870869</v>
      </c>
      <c r="Y345" s="34">
        <f t="shared" si="105"/>
        <v>760.71868849409123</v>
      </c>
      <c r="Z345" s="34">
        <f t="shared" si="106"/>
        <v>1253.7936247327998</v>
      </c>
      <c r="AA345" s="34">
        <f t="shared" si="107"/>
        <v>157869.28760814143</v>
      </c>
      <c r="AB345" s="33">
        <f t="shared" si="101"/>
        <v>2.9537273003166105</v>
      </c>
      <c r="AC345" s="11">
        <f t="shared" si="102"/>
        <v>49004</v>
      </c>
    </row>
    <row r="346" spans="1:29">
      <c r="A346" s="17">
        <f t="shared" si="103"/>
        <v>321</v>
      </c>
      <c r="B346" s="19">
        <f t="shared" si="88"/>
        <v>49035</v>
      </c>
      <c r="C346" s="20">
        <f>IF(A346&gt;$C$3,"_",IFERROR(VLOOKUP(B346,BAZA_LIBOR_WIBOR_KURS!$C$2:$F$145,2,FALSE),C345))</f>
        <v>-7.3200000000000001E-3</v>
      </c>
      <c r="D346" s="20">
        <f t="shared" si="89"/>
        <v>0.02</v>
      </c>
      <c r="E346" s="27">
        <f t="shared" si="90"/>
        <v>56.476172965613706</v>
      </c>
      <c r="F346" s="27">
        <f t="shared" si="91"/>
        <v>306.78002311135162</v>
      </c>
      <c r="G346" s="30">
        <f>IF(A346&gt;$C$3,"_",$C$8-SUM($F$26:F346))</f>
        <v>53140.702278731274</v>
      </c>
      <c r="H346" s="21">
        <f>IF(A346&gt;$C$3,"_",IFERROR(VLOOKUP(B346,BAZA_LIBOR_WIBOR_KURS!$C$2:$F$145,4,FALSE),H345))</f>
        <v>3.9140000000000001</v>
      </c>
      <c r="I346" s="20">
        <f>IF(A346&gt;$C$3,"_",IFERROR(VLOOKUP(B346,BAZA_LIBOR_WIBOR_KURS!$C$2:$F$145,3,FALSE),I345))</f>
        <v>1.7299999999999999E-2</v>
      </c>
      <c r="J346" s="20">
        <f t="shared" si="92"/>
        <v>0.02</v>
      </c>
      <c r="K346" s="28">
        <f t="shared" ref="K346:K409" si="108">IF(A346&gt;$C$3,"_",IF(B346&gt;$F$4,0,H346*(E346+F346)))</f>
        <v>0</v>
      </c>
      <c r="L346" s="21">
        <f t="shared" si="93"/>
        <v>1995.94</v>
      </c>
      <c r="M346" s="21">
        <f t="shared" si="94"/>
        <v>-1995.94</v>
      </c>
      <c r="N346" s="31">
        <f>IF(A346&gt;$C$3,"_",$C$2-SUM($M$26:M346))</f>
        <v>644122.39507922612</v>
      </c>
      <c r="P346" s="34">
        <f t="shared" si="95"/>
        <v>221.04774098741206</v>
      </c>
      <c r="Q346" s="34">
        <f t="shared" si="96"/>
        <v>1200.7370104578304</v>
      </c>
      <c r="R346" s="34">
        <f t="shared" si="97"/>
        <v>1421.7847514452424</v>
      </c>
      <c r="T346" s="34">
        <f t="shared" si="98"/>
        <v>162.07183573362849</v>
      </c>
      <c r="U346" s="34">
        <f t="shared" si="99"/>
        <v>880.37837730850993</v>
      </c>
      <c r="V346" s="34">
        <f t="shared" si="100"/>
        <v>1042.4502130421383</v>
      </c>
      <c r="X346" s="34">
        <f t="shared" si="104"/>
        <v>490.71036898197292</v>
      </c>
      <c r="Y346" s="34">
        <f t="shared" si="105"/>
        <v>763.08325575082699</v>
      </c>
      <c r="Z346" s="34">
        <f t="shared" si="106"/>
        <v>1253.7936247327998</v>
      </c>
      <c r="AA346" s="34">
        <f t="shared" si="107"/>
        <v>157106.2043523906</v>
      </c>
      <c r="AB346" s="33">
        <f t="shared" si="101"/>
        <v>2.9564194226930622</v>
      </c>
      <c r="AC346" s="11">
        <f t="shared" si="102"/>
        <v>49035</v>
      </c>
    </row>
    <row r="347" spans="1:29">
      <c r="A347" s="17">
        <f t="shared" si="103"/>
        <v>322</v>
      </c>
      <c r="B347" s="19">
        <f t="shared" ref="B347:B410" si="109">IF(A347&gt;$C$3,"_",DATE(YEAR(B346),MONTH(B346)+1,1))</f>
        <v>49065</v>
      </c>
      <c r="C347" s="20">
        <f>IF(A347&gt;$C$3,"_",IFERROR(VLOOKUP(B347,BAZA_LIBOR_WIBOR_KURS!$C$2:$F$145,2,FALSE),C346))</f>
        <v>-7.3200000000000001E-3</v>
      </c>
      <c r="D347" s="20">
        <f t="shared" ref="D347:D410" si="110">IF(A347&gt;$C$3,"_",D346)</f>
        <v>0.02</v>
      </c>
      <c r="E347" s="27">
        <f t="shared" ref="E347:E410" si="111">IF(A347&gt;$C$3,"_",IPMT((C347+D347)/12,1,$C$3-A346,-G346))</f>
        <v>56.152008741192716</v>
      </c>
      <c r="F347" s="27">
        <f t="shared" ref="F347:F410" si="112">IF(A347&gt;$C$3,"_",PPMT((C347+D347)/12,1,$C$3-A346,-G346))</f>
        <v>307.10418733577274</v>
      </c>
      <c r="G347" s="30">
        <f>IF(A347&gt;$C$3,"_",$C$8-SUM($F$26:F347))</f>
        <v>52833.598091395499</v>
      </c>
      <c r="H347" s="21">
        <f>IF(A347&gt;$C$3,"_",IFERROR(VLOOKUP(B347,BAZA_LIBOR_WIBOR_KURS!$C$2:$F$145,4,FALSE),H346))</f>
        <v>3.9140000000000001</v>
      </c>
      <c r="I347" s="20">
        <f>IF(A347&gt;$C$3,"_",IFERROR(VLOOKUP(B347,BAZA_LIBOR_WIBOR_KURS!$C$2:$F$145,3,FALSE),I346))</f>
        <v>1.7299999999999999E-2</v>
      </c>
      <c r="J347" s="20">
        <f t="shared" ref="J347:J410" si="113">IF(A347&gt;$C$3,"_",J346)</f>
        <v>0.02</v>
      </c>
      <c r="K347" s="28">
        <f t="shared" si="108"/>
        <v>0</v>
      </c>
      <c r="L347" s="21">
        <f t="shared" ref="L347:L410" si="114">IF(A347&gt;$C$3,"_",IF(N346&lt;0,0,ROUND(N346*(I347+J347)/12,2)))</f>
        <v>2002.15</v>
      </c>
      <c r="M347" s="21">
        <f t="shared" ref="M347:M410" si="115">IFERROR(K347-L347,"_")</f>
        <v>-2002.15</v>
      </c>
      <c r="N347" s="31">
        <f>IF(A347&gt;$C$3,"_",$C$2-SUM($M$26:M347))</f>
        <v>646124.54507922614</v>
      </c>
      <c r="P347" s="34">
        <f t="shared" ref="P347:P410" si="116">IF(ISNUMBER(E347)=TRUE,E347*H347,)</f>
        <v>219.77896221302831</v>
      </c>
      <c r="Q347" s="34">
        <f t="shared" ref="Q347:Q410" si="117">IF(ISNUMBER(E347)=TRUE,F347*H347,)</f>
        <v>1202.0057892322145</v>
      </c>
      <c r="R347" s="34">
        <f t="shared" ref="R347:R410" si="118">Q347+P347</f>
        <v>1421.7847514452428</v>
      </c>
      <c r="T347" s="34">
        <f t="shared" ref="T347:T410" si="119">IF(ISNUMBER(E347)=TRUE,IF(B347&gt;F$4,E347*I$5,E347*H347),)</f>
        <v>161.1415692482725</v>
      </c>
      <c r="U347" s="34">
        <f t="shared" ref="U347:U410" si="120">IF(ISNUMBER(F347)=TRUE,IF(B347&gt;F$4,F347*I$5,F347*H347),)</f>
        <v>881.30864379386628</v>
      </c>
      <c r="V347" s="34">
        <f t="shared" ref="V347:V410" si="121">U347+T347</f>
        <v>1042.4502130421388</v>
      </c>
      <c r="X347" s="34">
        <f t="shared" si="104"/>
        <v>488.3384518620141</v>
      </c>
      <c r="Y347" s="34">
        <f t="shared" si="105"/>
        <v>765.45517287078599</v>
      </c>
      <c r="Z347" s="34">
        <f t="shared" si="106"/>
        <v>1253.7936247328</v>
      </c>
      <c r="AA347" s="34">
        <f t="shared" si="107"/>
        <v>156340.74917951983</v>
      </c>
      <c r="AB347" s="33">
        <f t="shared" ref="AB347:AB410" si="122">AA347/G347</f>
        <v>2.9591160705933741</v>
      </c>
      <c r="AC347" s="11">
        <f t="shared" ref="AC347:AC410" si="123">B347</f>
        <v>49065</v>
      </c>
    </row>
    <row r="348" spans="1:29">
      <c r="A348" s="17">
        <f t="shared" ref="A348:A411" si="124">A347+1</f>
        <v>323</v>
      </c>
      <c r="B348" s="19">
        <f t="shared" si="109"/>
        <v>49096</v>
      </c>
      <c r="C348" s="20">
        <f>IF(A348&gt;$C$3,"_",IFERROR(VLOOKUP(B348,BAZA_LIBOR_WIBOR_KURS!$C$2:$F$145,2,FALSE),C347))</f>
        <v>-7.3200000000000001E-3</v>
      </c>
      <c r="D348" s="20">
        <f t="shared" si="110"/>
        <v>0.02</v>
      </c>
      <c r="E348" s="27">
        <f t="shared" si="111"/>
        <v>55.827501983241248</v>
      </c>
      <c r="F348" s="27">
        <f t="shared" si="112"/>
        <v>307.42869409372418</v>
      </c>
      <c r="G348" s="30">
        <f>IF(A348&gt;$C$3,"_",$C$8-SUM($F$26:F348))</f>
        <v>52526.169397301768</v>
      </c>
      <c r="H348" s="21">
        <f>IF(A348&gt;$C$3,"_",IFERROR(VLOOKUP(B348,BAZA_LIBOR_WIBOR_KURS!$C$2:$F$145,4,FALSE),H347))</f>
        <v>3.9140000000000001</v>
      </c>
      <c r="I348" s="20">
        <f>IF(A348&gt;$C$3,"_",IFERROR(VLOOKUP(B348,BAZA_LIBOR_WIBOR_KURS!$C$2:$F$145,3,FALSE),I347))</f>
        <v>1.7299999999999999E-2</v>
      </c>
      <c r="J348" s="20">
        <f t="shared" si="113"/>
        <v>0.02</v>
      </c>
      <c r="K348" s="28">
        <f t="shared" si="108"/>
        <v>0</v>
      </c>
      <c r="L348" s="21">
        <f t="shared" si="114"/>
        <v>2008.37</v>
      </c>
      <c r="M348" s="21">
        <f t="shared" si="115"/>
        <v>-2008.37</v>
      </c>
      <c r="N348" s="31">
        <f>IF(A348&gt;$C$3,"_",$C$2-SUM($M$26:M348))</f>
        <v>648132.91507922614</v>
      </c>
      <c r="P348" s="34">
        <f t="shared" si="116"/>
        <v>218.50884276240626</v>
      </c>
      <c r="Q348" s="34">
        <f t="shared" si="117"/>
        <v>1203.2759086828364</v>
      </c>
      <c r="R348" s="34">
        <f t="shared" si="118"/>
        <v>1421.7847514452426</v>
      </c>
      <c r="T348" s="34">
        <f t="shared" si="119"/>
        <v>160.21031978133033</v>
      </c>
      <c r="U348" s="34">
        <f t="shared" si="120"/>
        <v>882.23989326080834</v>
      </c>
      <c r="V348" s="34">
        <f t="shared" si="121"/>
        <v>1042.4502130421388</v>
      </c>
      <c r="X348" s="34">
        <f t="shared" ref="X348:X411" si="125">IF(A348&gt;$C$3,0,IPMT((I348+J348)/12,1,$C$3-A347,-AA347))</f>
        <v>485.95916203300743</v>
      </c>
      <c r="Y348" s="34">
        <f t="shared" ref="Y348:Y411" si="126">IF(A348&gt;$C$3,0,PPMT((I348+J348)/12,1,$C$3-A347,-AA347))</f>
        <v>767.83446269979265</v>
      </c>
      <c r="Z348" s="34">
        <f t="shared" ref="Z348:Z411" si="127">Y348+X348</f>
        <v>1253.7936247328</v>
      </c>
      <c r="AA348" s="34">
        <f t="shared" ref="AA348:AA411" si="128">AA347-Y348</f>
        <v>155572.91471682003</v>
      </c>
      <c r="AB348" s="33">
        <f t="shared" si="122"/>
        <v>2.9618172522744768</v>
      </c>
      <c r="AC348" s="11">
        <f t="shared" si="123"/>
        <v>49096</v>
      </c>
    </row>
    <row r="349" spans="1:29">
      <c r="A349" s="17">
        <f t="shared" si="124"/>
        <v>324</v>
      </c>
      <c r="B349" s="19">
        <f t="shared" si="109"/>
        <v>49126</v>
      </c>
      <c r="C349" s="20">
        <f>IF(A349&gt;$C$3,"_",IFERROR(VLOOKUP(B349,BAZA_LIBOR_WIBOR_KURS!$C$2:$F$145,2,FALSE),C348))</f>
        <v>-7.3200000000000001E-3</v>
      </c>
      <c r="D349" s="20">
        <f t="shared" si="110"/>
        <v>0.02</v>
      </c>
      <c r="E349" s="27">
        <f t="shared" si="111"/>
        <v>55.50265232981554</v>
      </c>
      <c r="F349" s="27">
        <f t="shared" si="112"/>
        <v>307.75354374714982</v>
      </c>
      <c r="G349" s="30">
        <f>IF(A349&gt;$C$3,"_",$C$8-SUM($F$26:F349))</f>
        <v>52218.415853554616</v>
      </c>
      <c r="H349" s="21">
        <f>IF(A349&gt;$C$3,"_",IFERROR(VLOOKUP(B349,BAZA_LIBOR_WIBOR_KURS!$C$2:$F$145,4,FALSE),H348))</f>
        <v>3.9140000000000001</v>
      </c>
      <c r="I349" s="20">
        <f>IF(A349&gt;$C$3,"_",IFERROR(VLOOKUP(B349,BAZA_LIBOR_WIBOR_KURS!$C$2:$F$145,3,FALSE),I348))</f>
        <v>1.7299999999999999E-2</v>
      </c>
      <c r="J349" s="20">
        <f t="shared" si="113"/>
        <v>0.02</v>
      </c>
      <c r="K349" s="28">
        <f t="shared" si="108"/>
        <v>0</v>
      </c>
      <c r="L349" s="21">
        <f t="shared" si="114"/>
        <v>2014.61</v>
      </c>
      <c r="M349" s="21">
        <f t="shared" si="115"/>
        <v>-2014.61</v>
      </c>
      <c r="N349" s="31">
        <f>IF(A349&gt;$C$3,"_",$C$2-SUM($M$26:M349))</f>
        <v>650147.52507922612</v>
      </c>
      <c r="P349" s="34">
        <f t="shared" si="116"/>
        <v>217.23738121889804</v>
      </c>
      <c r="Q349" s="34">
        <f t="shared" si="117"/>
        <v>1204.5473702263444</v>
      </c>
      <c r="R349" s="34">
        <f t="shared" si="118"/>
        <v>1421.7847514452424</v>
      </c>
      <c r="T349" s="34">
        <f t="shared" si="119"/>
        <v>159.27808629411805</v>
      </c>
      <c r="U349" s="34">
        <f t="shared" si="120"/>
        <v>883.17212674802045</v>
      </c>
      <c r="V349" s="34">
        <f t="shared" si="121"/>
        <v>1042.4502130421386</v>
      </c>
      <c r="X349" s="34">
        <f t="shared" si="125"/>
        <v>483.57247657811558</v>
      </c>
      <c r="Y349" s="34">
        <f t="shared" si="126"/>
        <v>770.22114815468444</v>
      </c>
      <c r="Z349" s="34">
        <f t="shared" si="127"/>
        <v>1253.7936247328</v>
      </c>
      <c r="AA349" s="34">
        <f t="shared" si="128"/>
        <v>154802.69356866533</v>
      </c>
      <c r="AB349" s="33">
        <f t="shared" si="122"/>
        <v>2.9645229760091927</v>
      </c>
      <c r="AC349" s="11">
        <f t="shared" si="123"/>
        <v>49126</v>
      </c>
    </row>
    <row r="350" spans="1:29">
      <c r="A350" s="17">
        <f t="shared" si="124"/>
        <v>325</v>
      </c>
      <c r="B350" s="19">
        <f t="shared" si="109"/>
        <v>49157</v>
      </c>
      <c r="C350" s="20">
        <f>IF(A350&gt;$C$3,"_",IFERROR(VLOOKUP(B350,BAZA_LIBOR_WIBOR_KURS!$C$2:$F$145,2,FALSE),C349))</f>
        <v>-7.3200000000000001E-3</v>
      </c>
      <c r="D350" s="20">
        <f t="shared" si="110"/>
        <v>0.02</v>
      </c>
      <c r="E350" s="27">
        <f t="shared" si="111"/>
        <v>55.177459418589379</v>
      </c>
      <c r="F350" s="27">
        <f t="shared" si="112"/>
        <v>308.07873665837599</v>
      </c>
      <c r="G350" s="30">
        <f>IF(A350&gt;$C$3,"_",$C$8-SUM($F$26:F350))</f>
        <v>51910.337116896233</v>
      </c>
      <c r="H350" s="21">
        <f>IF(A350&gt;$C$3,"_",IFERROR(VLOOKUP(B350,BAZA_LIBOR_WIBOR_KURS!$C$2:$F$145,4,FALSE),H349))</f>
        <v>3.9140000000000001</v>
      </c>
      <c r="I350" s="20">
        <f>IF(A350&gt;$C$3,"_",IFERROR(VLOOKUP(B350,BAZA_LIBOR_WIBOR_KURS!$C$2:$F$145,3,FALSE),I349))</f>
        <v>1.7299999999999999E-2</v>
      </c>
      <c r="J350" s="20">
        <f t="shared" si="113"/>
        <v>0.02</v>
      </c>
      <c r="K350" s="28">
        <f t="shared" si="108"/>
        <v>0</v>
      </c>
      <c r="L350" s="21">
        <f t="shared" si="114"/>
        <v>2020.88</v>
      </c>
      <c r="M350" s="21">
        <f t="shared" si="115"/>
        <v>-2020.88</v>
      </c>
      <c r="N350" s="31">
        <f>IF(A350&gt;$C$3,"_",$C$2-SUM($M$26:M350))</f>
        <v>652168.40507922613</v>
      </c>
      <c r="P350" s="34">
        <f t="shared" si="116"/>
        <v>215.96457616435885</v>
      </c>
      <c r="Q350" s="34">
        <f t="shared" si="117"/>
        <v>1205.8201752808836</v>
      </c>
      <c r="R350" s="34">
        <f t="shared" si="118"/>
        <v>1421.7847514452424</v>
      </c>
      <c r="T350" s="34">
        <f t="shared" si="119"/>
        <v>158.34486774685431</v>
      </c>
      <c r="U350" s="34">
        <f t="shared" si="120"/>
        <v>884.10534529528422</v>
      </c>
      <c r="V350" s="34">
        <f t="shared" si="121"/>
        <v>1042.4502130421386</v>
      </c>
      <c r="X350" s="34">
        <f t="shared" si="125"/>
        <v>481.17837250926806</v>
      </c>
      <c r="Y350" s="34">
        <f t="shared" si="126"/>
        <v>772.61525222353168</v>
      </c>
      <c r="Z350" s="34">
        <f t="shared" si="127"/>
        <v>1253.7936247327998</v>
      </c>
      <c r="AA350" s="34">
        <f t="shared" si="128"/>
        <v>154030.0783164418</v>
      </c>
      <c r="AB350" s="33">
        <f t="shared" si="122"/>
        <v>2.967233250086267</v>
      </c>
      <c r="AC350" s="11">
        <f t="shared" si="123"/>
        <v>49157</v>
      </c>
    </row>
    <row r="351" spans="1:29">
      <c r="A351" s="17">
        <f t="shared" si="124"/>
        <v>326</v>
      </c>
      <c r="B351" s="19">
        <f t="shared" si="109"/>
        <v>49188</v>
      </c>
      <c r="C351" s="20">
        <f>IF(A351&gt;$C$3,"_",IFERROR(VLOOKUP(B351,BAZA_LIBOR_WIBOR_KURS!$C$2:$F$145,2,FALSE),C350))</f>
        <v>-7.3200000000000001E-3</v>
      </c>
      <c r="D351" s="20">
        <f t="shared" si="110"/>
        <v>0.02</v>
      </c>
      <c r="E351" s="27">
        <f t="shared" si="111"/>
        <v>54.851922886853686</v>
      </c>
      <c r="F351" s="27">
        <f t="shared" si="112"/>
        <v>308.40427319011161</v>
      </c>
      <c r="G351" s="30">
        <f>IF(A351&gt;$C$3,"_",$C$8-SUM($F$26:F351))</f>
        <v>51601.932843706119</v>
      </c>
      <c r="H351" s="21">
        <f>IF(A351&gt;$C$3,"_",IFERROR(VLOOKUP(B351,BAZA_LIBOR_WIBOR_KURS!$C$2:$F$145,4,FALSE),H350))</f>
        <v>3.9140000000000001</v>
      </c>
      <c r="I351" s="20">
        <f>IF(A351&gt;$C$3,"_",IFERROR(VLOOKUP(B351,BAZA_LIBOR_WIBOR_KURS!$C$2:$F$145,3,FALSE),I350))</f>
        <v>1.7299999999999999E-2</v>
      </c>
      <c r="J351" s="20">
        <f t="shared" si="113"/>
        <v>0.02</v>
      </c>
      <c r="K351" s="28">
        <f t="shared" si="108"/>
        <v>0</v>
      </c>
      <c r="L351" s="21">
        <f t="shared" si="114"/>
        <v>2027.16</v>
      </c>
      <c r="M351" s="21">
        <f t="shared" si="115"/>
        <v>-2027.16</v>
      </c>
      <c r="N351" s="31">
        <f>IF(A351&gt;$C$3,"_",$C$2-SUM($M$26:M351))</f>
        <v>654195.56507922616</v>
      </c>
      <c r="P351" s="34">
        <f t="shared" si="116"/>
        <v>214.69042617914533</v>
      </c>
      <c r="Q351" s="34">
        <f t="shared" si="117"/>
        <v>1207.0943252660968</v>
      </c>
      <c r="R351" s="34">
        <f t="shared" si="118"/>
        <v>1421.7847514452421</v>
      </c>
      <c r="T351" s="34">
        <f t="shared" si="119"/>
        <v>157.41066309865892</v>
      </c>
      <c r="U351" s="34">
        <f t="shared" si="120"/>
        <v>885.03954994347941</v>
      </c>
      <c r="V351" s="34">
        <f t="shared" si="121"/>
        <v>1042.4502130421383</v>
      </c>
      <c r="X351" s="34">
        <f t="shared" si="125"/>
        <v>478.77682676693991</v>
      </c>
      <c r="Y351" s="34">
        <f t="shared" si="126"/>
        <v>775.01679796585984</v>
      </c>
      <c r="Z351" s="34">
        <f t="shared" si="127"/>
        <v>1253.7936247327998</v>
      </c>
      <c r="AA351" s="34">
        <f t="shared" si="128"/>
        <v>153255.06151847594</v>
      </c>
      <c r="AB351" s="33">
        <f t="shared" si="122"/>
        <v>2.9699480828103986</v>
      </c>
      <c r="AC351" s="11">
        <f t="shared" si="123"/>
        <v>49188</v>
      </c>
    </row>
    <row r="352" spans="1:29">
      <c r="A352" s="17">
        <f t="shared" si="124"/>
        <v>327</v>
      </c>
      <c r="B352" s="19">
        <f t="shared" si="109"/>
        <v>49218</v>
      </c>
      <c r="C352" s="20">
        <f>IF(A352&gt;$C$3,"_",IFERROR(VLOOKUP(B352,BAZA_LIBOR_WIBOR_KURS!$C$2:$F$145,2,FALSE),C351))</f>
        <v>-7.3200000000000001E-3</v>
      </c>
      <c r="D352" s="20">
        <f t="shared" si="110"/>
        <v>0.02</v>
      </c>
      <c r="E352" s="27">
        <f t="shared" si="111"/>
        <v>54.526042371516134</v>
      </c>
      <c r="F352" s="27">
        <f t="shared" si="112"/>
        <v>308.73015370544914</v>
      </c>
      <c r="G352" s="30">
        <f>IF(A352&gt;$C$3,"_",$C$8-SUM($F$26:F352))</f>
        <v>51293.202690000675</v>
      </c>
      <c r="H352" s="21">
        <f>IF(A352&gt;$C$3,"_",IFERROR(VLOOKUP(B352,BAZA_LIBOR_WIBOR_KURS!$C$2:$F$145,4,FALSE),H351))</f>
        <v>3.9140000000000001</v>
      </c>
      <c r="I352" s="20">
        <f>IF(A352&gt;$C$3,"_",IFERROR(VLOOKUP(B352,BAZA_LIBOR_WIBOR_KURS!$C$2:$F$145,3,FALSE),I351))</f>
        <v>1.7299999999999999E-2</v>
      </c>
      <c r="J352" s="20">
        <f t="shared" si="113"/>
        <v>0.02</v>
      </c>
      <c r="K352" s="28">
        <f t="shared" si="108"/>
        <v>0</v>
      </c>
      <c r="L352" s="21">
        <f t="shared" si="114"/>
        <v>2033.46</v>
      </c>
      <c r="M352" s="21">
        <f t="shared" si="115"/>
        <v>-2033.46</v>
      </c>
      <c r="N352" s="31">
        <f>IF(A352&gt;$C$3,"_",$C$2-SUM($M$26:M352))</f>
        <v>656229.02507922612</v>
      </c>
      <c r="P352" s="34">
        <f t="shared" si="116"/>
        <v>213.41492984211416</v>
      </c>
      <c r="Q352" s="34">
        <f t="shared" si="117"/>
        <v>1208.369821603128</v>
      </c>
      <c r="R352" s="34">
        <f t="shared" si="118"/>
        <v>1421.7847514452421</v>
      </c>
      <c r="T352" s="34">
        <f t="shared" si="119"/>
        <v>156.47547130755197</v>
      </c>
      <c r="U352" s="34">
        <f t="shared" si="120"/>
        <v>885.97474173458636</v>
      </c>
      <c r="V352" s="34">
        <f t="shared" si="121"/>
        <v>1042.4502130421383</v>
      </c>
      <c r="X352" s="34">
        <f t="shared" si="125"/>
        <v>476.36781621992935</v>
      </c>
      <c r="Y352" s="34">
        <f t="shared" si="126"/>
        <v>777.42580851287062</v>
      </c>
      <c r="Z352" s="34">
        <f t="shared" si="127"/>
        <v>1253.7936247328</v>
      </c>
      <c r="AA352" s="34">
        <f t="shared" si="128"/>
        <v>152477.63570996307</v>
      </c>
      <c r="AB352" s="33">
        <f t="shared" si="122"/>
        <v>2.9726674825022719</v>
      </c>
      <c r="AC352" s="11">
        <f t="shared" si="123"/>
        <v>49218</v>
      </c>
    </row>
    <row r="353" spans="1:29">
      <c r="A353" s="17">
        <f t="shared" si="124"/>
        <v>328</v>
      </c>
      <c r="B353" s="19">
        <f t="shared" si="109"/>
        <v>49249</v>
      </c>
      <c r="C353" s="20">
        <f>IF(A353&gt;$C$3,"_",IFERROR(VLOOKUP(B353,BAZA_LIBOR_WIBOR_KURS!$C$2:$F$145,2,FALSE),C352))</f>
        <v>-7.3200000000000001E-3</v>
      </c>
      <c r="D353" s="20">
        <f t="shared" si="110"/>
        <v>0.02</v>
      </c>
      <c r="E353" s="27">
        <f t="shared" si="111"/>
        <v>54.199817509100711</v>
      </c>
      <c r="F353" s="27">
        <f t="shared" si="112"/>
        <v>309.05637856786456</v>
      </c>
      <c r="G353" s="30">
        <f>IF(A353&gt;$C$3,"_",$C$8-SUM($F$26:F353))</f>
        <v>50984.146311432807</v>
      </c>
      <c r="H353" s="21">
        <f>IF(A353&gt;$C$3,"_",IFERROR(VLOOKUP(B353,BAZA_LIBOR_WIBOR_KURS!$C$2:$F$145,4,FALSE),H352))</f>
        <v>3.9140000000000001</v>
      </c>
      <c r="I353" s="20">
        <f>IF(A353&gt;$C$3,"_",IFERROR(VLOOKUP(B353,BAZA_LIBOR_WIBOR_KURS!$C$2:$F$145,3,FALSE),I352))</f>
        <v>1.7299999999999999E-2</v>
      </c>
      <c r="J353" s="20">
        <f t="shared" si="113"/>
        <v>0.02</v>
      </c>
      <c r="K353" s="28">
        <f t="shared" si="108"/>
        <v>0</v>
      </c>
      <c r="L353" s="21">
        <f t="shared" si="114"/>
        <v>2039.78</v>
      </c>
      <c r="M353" s="21">
        <f t="shared" si="115"/>
        <v>-2039.78</v>
      </c>
      <c r="N353" s="31">
        <f>IF(A353&gt;$C$3,"_",$C$2-SUM($M$26:M353))</f>
        <v>658268.80507922615</v>
      </c>
      <c r="P353" s="34">
        <f t="shared" si="116"/>
        <v>212.13808573062019</v>
      </c>
      <c r="Q353" s="34">
        <f t="shared" si="117"/>
        <v>1209.6466657146218</v>
      </c>
      <c r="R353" s="34">
        <f t="shared" si="118"/>
        <v>1421.7847514452419</v>
      </c>
      <c r="T353" s="34">
        <f t="shared" si="119"/>
        <v>155.53929133045244</v>
      </c>
      <c r="U353" s="34">
        <f t="shared" si="120"/>
        <v>886.91092171168589</v>
      </c>
      <c r="V353" s="34">
        <f t="shared" si="121"/>
        <v>1042.4502130421383</v>
      </c>
      <c r="X353" s="34">
        <f t="shared" si="125"/>
        <v>473.95131766513521</v>
      </c>
      <c r="Y353" s="34">
        <f t="shared" si="126"/>
        <v>779.84230706766482</v>
      </c>
      <c r="Z353" s="34">
        <f t="shared" si="127"/>
        <v>1253.7936247328</v>
      </c>
      <c r="AA353" s="34">
        <f t="shared" si="128"/>
        <v>151697.79340289542</v>
      </c>
      <c r="AB353" s="33">
        <f t="shared" si="122"/>
        <v>2.9753914574985898</v>
      </c>
      <c r="AC353" s="11">
        <f t="shared" si="123"/>
        <v>49249</v>
      </c>
    </row>
    <row r="354" spans="1:29">
      <c r="A354" s="17">
        <f t="shared" si="124"/>
        <v>329</v>
      </c>
      <c r="B354" s="19">
        <f t="shared" si="109"/>
        <v>49279</v>
      </c>
      <c r="C354" s="20">
        <f>IF(A354&gt;$C$3,"_",IFERROR(VLOOKUP(B354,BAZA_LIBOR_WIBOR_KURS!$C$2:$F$145,2,FALSE),C353))</f>
        <v>-7.3200000000000001E-3</v>
      </c>
      <c r="D354" s="20">
        <f t="shared" si="110"/>
        <v>0.02</v>
      </c>
      <c r="E354" s="27">
        <f t="shared" si="111"/>
        <v>53.873247935747337</v>
      </c>
      <c r="F354" s="27">
        <f t="shared" si="112"/>
        <v>309.38294814121792</v>
      </c>
      <c r="G354" s="30">
        <f>IF(A354&gt;$C$3,"_",$C$8-SUM($F$26:F354))</f>
        <v>50674.763363291582</v>
      </c>
      <c r="H354" s="21">
        <f>IF(A354&gt;$C$3,"_",IFERROR(VLOOKUP(B354,BAZA_LIBOR_WIBOR_KURS!$C$2:$F$145,4,FALSE),H353))</f>
        <v>3.9140000000000001</v>
      </c>
      <c r="I354" s="20">
        <f>IF(A354&gt;$C$3,"_",IFERROR(VLOOKUP(B354,BAZA_LIBOR_WIBOR_KURS!$C$2:$F$145,3,FALSE),I353))</f>
        <v>1.7299999999999999E-2</v>
      </c>
      <c r="J354" s="20">
        <f t="shared" si="113"/>
        <v>0.02</v>
      </c>
      <c r="K354" s="28">
        <f t="shared" si="108"/>
        <v>0</v>
      </c>
      <c r="L354" s="21">
        <f t="shared" si="114"/>
        <v>2046.12</v>
      </c>
      <c r="M354" s="21">
        <f t="shared" si="115"/>
        <v>-2046.12</v>
      </c>
      <c r="N354" s="31">
        <f>IF(A354&gt;$C$3,"_",$C$2-SUM($M$26:M354))</f>
        <v>660314.92507922614</v>
      </c>
      <c r="P354" s="34">
        <f t="shared" si="116"/>
        <v>210.85989242051508</v>
      </c>
      <c r="Q354" s="34">
        <f t="shared" si="117"/>
        <v>1210.9248590247271</v>
      </c>
      <c r="R354" s="34">
        <f t="shared" si="118"/>
        <v>1421.7847514452421</v>
      </c>
      <c r="T354" s="34">
        <f t="shared" si="119"/>
        <v>154.60212212317708</v>
      </c>
      <c r="U354" s="34">
        <f t="shared" si="120"/>
        <v>887.84809091896113</v>
      </c>
      <c r="V354" s="34">
        <f t="shared" si="121"/>
        <v>1042.4502130421383</v>
      </c>
      <c r="X354" s="34">
        <f t="shared" si="125"/>
        <v>471.52730782733323</v>
      </c>
      <c r="Y354" s="34">
        <f t="shared" si="126"/>
        <v>782.26631690546674</v>
      </c>
      <c r="Z354" s="34">
        <f t="shared" si="127"/>
        <v>1253.7936247328</v>
      </c>
      <c r="AA354" s="34">
        <f t="shared" si="128"/>
        <v>150915.52708598995</v>
      </c>
      <c r="AB354" s="33">
        <f t="shared" si="122"/>
        <v>2.9781200161521033</v>
      </c>
      <c r="AC354" s="11">
        <f t="shared" si="123"/>
        <v>49279</v>
      </c>
    </row>
    <row r="355" spans="1:29">
      <c r="A355" s="17">
        <f t="shared" si="124"/>
        <v>330</v>
      </c>
      <c r="B355" s="19">
        <f t="shared" si="109"/>
        <v>49310</v>
      </c>
      <c r="C355" s="20">
        <f>IF(A355&gt;$C$3,"_",IFERROR(VLOOKUP(B355,BAZA_LIBOR_WIBOR_KURS!$C$2:$F$145,2,FALSE),C354))</f>
        <v>-7.3200000000000001E-3</v>
      </c>
      <c r="D355" s="20">
        <f t="shared" si="110"/>
        <v>0.02</v>
      </c>
      <c r="E355" s="27">
        <f t="shared" si="111"/>
        <v>53.546333287211432</v>
      </c>
      <c r="F355" s="27">
        <f t="shared" si="112"/>
        <v>309.7098627897538</v>
      </c>
      <c r="G355" s="30">
        <f>IF(A355&gt;$C$3,"_",$C$8-SUM($F$26:F355))</f>
        <v>50365.053500501832</v>
      </c>
      <c r="H355" s="21">
        <f>IF(A355&gt;$C$3,"_",IFERROR(VLOOKUP(B355,BAZA_LIBOR_WIBOR_KURS!$C$2:$F$145,4,FALSE),H354))</f>
        <v>3.9140000000000001</v>
      </c>
      <c r="I355" s="20">
        <f>IF(A355&gt;$C$3,"_",IFERROR(VLOOKUP(B355,BAZA_LIBOR_WIBOR_KURS!$C$2:$F$145,3,FALSE),I354))</f>
        <v>1.7299999999999999E-2</v>
      </c>
      <c r="J355" s="20">
        <f t="shared" si="113"/>
        <v>0.02</v>
      </c>
      <c r="K355" s="28">
        <f t="shared" si="108"/>
        <v>0</v>
      </c>
      <c r="L355" s="21">
        <f t="shared" si="114"/>
        <v>2052.48</v>
      </c>
      <c r="M355" s="21">
        <f t="shared" si="115"/>
        <v>-2052.48</v>
      </c>
      <c r="N355" s="31">
        <f>IF(A355&gt;$C$3,"_",$C$2-SUM($M$26:M355))</f>
        <v>662367.40507922613</v>
      </c>
      <c r="P355" s="34">
        <f t="shared" si="116"/>
        <v>209.58034848614557</v>
      </c>
      <c r="Q355" s="34">
        <f t="shared" si="117"/>
        <v>1212.2044029590963</v>
      </c>
      <c r="R355" s="34">
        <f t="shared" si="118"/>
        <v>1421.7847514452419</v>
      </c>
      <c r="T355" s="34">
        <f t="shared" si="119"/>
        <v>153.66396264043934</v>
      </c>
      <c r="U355" s="34">
        <f t="shared" si="120"/>
        <v>888.78625040169879</v>
      </c>
      <c r="V355" s="34">
        <f t="shared" si="121"/>
        <v>1042.4502130421381</v>
      </c>
      <c r="X355" s="34">
        <f t="shared" si="125"/>
        <v>469.09576335895207</v>
      </c>
      <c r="Y355" s="34">
        <f t="shared" si="126"/>
        <v>784.6978613738479</v>
      </c>
      <c r="Z355" s="34">
        <f t="shared" si="127"/>
        <v>1253.7936247328</v>
      </c>
      <c r="AA355" s="34">
        <f t="shared" si="128"/>
        <v>150130.82922461609</v>
      </c>
      <c r="AB355" s="33">
        <f t="shared" si="122"/>
        <v>2.9808531668316443</v>
      </c>
      <c r="AC355" s="11">
        <f t="shared" si="123"/>
        <v>49310</v>
      </c>
    </row>
    <row r="356" spans="1:29">
      <c r="A356" s="17">
        <f t="shared" si="124"/>
        <v>331</v>
      </c>
      <c r="B356" s="19">
        <f t="shared" si="109"/>
        <v>49341</v>
      </c>
      <c r="C356" s="20">
        <f>IF(A356&gt;$C$3,"_",IFERROR(VLOOKUP(B356,BAZA_LIBOR_WIBOR_KURS!$C$2:$F$145,2,FALSE),C355))</f>
        <v>-7.3200000000000001E-3</v>
      </c>
      <c r="D356" s="20">
        <f t="shared" si="110"/>
        <v>0.02</v>
      </c>
      <c r="E356" s="27">
        <f t="shared" si="111"/>
        <v>53.219073198863605</v>
      </c>
      <c r="F356" s="27">
        <f t="shared" si="112"/>
        <v>310.03712287810163</v>
      </c>
      <c r="G356" s="30">
        <f>IF(A356&gt;$C$3,"_",$C$8-SUM($F$26:F356))</f>
        <v>50055.016377623731</v>
      </c>
      <c r="H356" s="21">
        <f>IF(A356&gt;$C$3,"_",IFERROR(VLOOKUP(B356,BAZA_LIBOR_WIBOR_KURS!$C$2:$F$145,4,FALSE),H355))</f>
        <v>3.9140000000000001</v>
      </c>
      <c r="I356" s="20">
        <f>IF(A356&gt;$C$3,"_",IFERROR(VLOOKUP(B356,BAZA_LIBOR_WIBOR_KURS!$C$2:$F$145,3,FALSE),I355))</f>
        <v>1.7299999999999999E-2</v>
      </c>
      <c r="J356" s="20">
        <f t="shared" si="113"/>
        <v>0.02</v>
      </c>
      <c r="K356" s="28">
        <f t="shared" si="108"/>
        <v>0</v>
      </c>
      <c r="L356" s="21">
        <f t="shared" si="114"/>
        <v>2058.86</v>
      </c>
      <c r="M356" s="21">
        <f t="shared" si="115"/>
        <v>-2058.86</v>
      </c>
      <c r="N356" s="31">
        <f>IF(A356&gt;$C$3,"_",$C$2-SUM($M$26:M356))</f>
        <v>664426.26507922611</v>
      </c>
      <c r="P356" s="34">
        <f t="shared" si="116"/>
        <v>208.29945250035215</v>
      </c>
      <c r="Q356" s="34">
        <f t="shared" si="117"/>
        <v>1213.4852989448898</v>
      </c>
      <c r="R356" s="34">
        <f t="shared" si="118"/>
        <v>1421.7847514452419</v>
      </c>
      <c r="T356" s="34">
        <f t="shared" si="119"/>
        <v>152.72481183584824</v>
      </c>
      <c r="U356" s="34">
        <f t="shared" si="120"/>
        <v>889.72540120628992</v>
      </c>
      <c r="V356" s="34">
        <f t="shared" si="121"/>
        <v>1042.4502130421381</v>
      </c>
      <c r="X356" s="34">
        <f t="shared" si="125"/>
        <v>466.65666083984831</v>
      </c>
      <c r="Y356" s="34">
        <f t="shared" si="126"/>
        <v>787.1369638929516</v>
      </c>
      <c r="Z356" s="34">
        <f t="shared" si="127"/>
        <v>1253.7936247327998</v>
      </c>
      <c r="AA356" s="34">
        <f t="shared" si="128"/>
        <v>149343.69226072312</v>
      </c>
      <c r="AB356" s="33">
        <f t="shared" si="122"/>
        <v>2.9835909179221596</v>
      </c>
      <c r="AC356" s="11">
        <f t="shared" si="123"/>
        <v>49341</v>
      </c>
    </row>
    <row r="357" spans="1:29">
      <c r="A357" s="17">
        <f t="shared" si="124"/>
        <v>332</v>
      </c>
      <c r="B357" s="19">
        <f t="shared" si="109"/>
        <v>49369</v>
      </c>
      <c r="C357" s="20">
        <f>IF(A357&gt;$C$3,"_",IFERROR(VLOOKUP(B357,BAZA_LIBOR_WIBOR_KURS!$C$2:$F$145,2,FALSE),C356))</f>
        <v>-7.3200000000000001E-3</v>
      </c>
      <c r="D357" s="20">
        <f t="shared" si="110"/>
        <v>0.02</v>
      </c>
      <c r="E357" s="27">
        <f t="shared" si="111"/>
        <v>52.891467305689076</v>
      </c>
      <c r="F357" s="27">
        <f t="shared" si="112"/>
        <v>310.36472877127619</v>
      </c>
      <c r="G357" s="30">
        <f>IF(A357&gt;$C$3,"_",$C$8-SUM($F$26:F357))</f>
        <v>49744.65164885245</v>
      </c>
      <c r="H357" s="21">
        <f>IF(A357&gt;$C$3,"_",IFERROR(VLOOKUP(B357,BAZA_LIBOR_WIBOR_KURS!$C$2:$F$145,4,FALSE),H356))</f>
        <v>3.9140000000000001</v>
      </c>
      <c r="I357" s="20">
        <f>IF(A357&gt;$C$3,"_",IFERROR(VLOOKUP(B357,BAZA_LIBOR_WIBOR_KURS!$C$2:$F$145,3,FALSE),I356))</f>
        <v>1.7299999999999999E-2</v>
      </c>
      <c r="J357" s="20">
        <f t="shared" si="113"/>
        <v>0.02</v>
      </c>
      <c r="K357" s="28">
        <f t="shared" si="108"/>
        <v>0</v>
      </c>
      <c r="L357" s="21">
        <f t="shared" si="114"/>
        <v>2065.2600000000002</v>
      </c>
      <c r="M357" s="21">
        <f t="shared" si="115"/>
        <v>-2065.2600000000002</v>
      </c>
      <c r="N357" s="31">
        <f>IF(A357&gt;$C$3,"_",$C$2-SUM($M$26:M357))</f>
        <v>666491.52507922612</v>
      </c>
      <c r="P357" s="34">
        <f t="shared" si="116"/>
        <v>207.01720303446706</v>
      </c>
      <c r="Q357" s="34">
        <f t="shared" si="117"/>
        <v>1214.7675484107751</v>
      </c>
      <c r="R357" s="34">
        <f t="shared" si="118"/>
        <v>1421.7847514452421</v>
      </c>
      <c r="T357" s="34">
        <f t="shared" si="119"/>
        <v>151.78466866190692</v>
      </c>
      <c r="U357" s="34">
        <f t="shared" si="120"/>
        <v>890.66554438023138</v>
      </c>
      <c r="V357" s="34">
        <f t="shared" si="121"/>
        <v>1042.4502130421383</v>
      </c>
      <c r="X357" s="34">
        <f t="shared" si="125"/>
        <v>464.20997677708101</v>
      </c>
      <c r="Y357" s="34">
        <f t="shared" si="126"/>
        <v>789.58364795571856</v>
      </c>
      <c r="Z357" s="34">
        <f t="shared" si="127"/>
        <v>1253.7936247327996</v>
      </c>
      <c r="AA357" s="34">
        <f t="shared" si="128"/>
        <v>148554.10861276739</v>
      </c>
      <c r="AB357" s="33">
        <f t="shared" si="122"/>
        <v>2.9863332778247398</v>
      </c>
      <c r="AC357" s="11">
        <f t="shared" si="123"/>
        <v>49369</v>
      </c>
    </row>
    <row r="358" spans="1:29">
      <c r="A358" s="17">
        <f t="shared" si="124"/>
        <v>333</v>
      </c>
      <c r="B358" s="19">
        <f t="shared" si="109"/>
        <v>49400</v>
      </c>
      <c r="C358" s="20">
        <f>IF(A358&gt;$C$3,"_",IFERROR(VLOOKUP(B358,BAZA_LIBOR_WIBOR_KURS!$C$2:$F$145,2,FALSE),C357))</f>
        <v>-7.3200000000000001E-3</v>
      </c>
      <c r="D358" s="20">
        <f t="shared" si="110"/>
        <v>0.02</v>
      </c>
      <c r="E358" s="27">
        <f t="shared" si="111"/>
        <v>52.563515242287416</v>
      </c>
      <c r="F358" s="27">
        <f t="shared" si="112"/>
        <v>310.69268083467779</v>
      </c>
      <c r="G358" s="30">
        <f>IF(A358&gt;$C$3,"_",$C$8-SUM($F$26:F358))</f>
        <v>49433.958968017774</v>
      </c>
      <c r="H358" s="21">
        <f>IF(A358&gt;$C$3,"_",IFERROR(VLOOKUP(B358,BAZA_LIBOR_WIBOR_KURS!$C$2:$F$145,4,FALSE),H357))</f>
        <v>3.9140000000000001</v>
      </c>
      <c r="I358" s="20">
        <f>IF(A358&gt;$C$3,"_",IFERROR(VLOOKUP(B358,BAZA_LIBOR_WIBOR_KURS!$C$2:$F$145,3,FALSE),I357))</f>
        <v>1.7299999999999999E-2</v>
      </c>
      <c r="J358" s="20">
        <f t="shared" si="113"/>
        <v>0.02</v>
      </c>
      <c r="K358" s="28">
        <f t="shared" si="108"/>
        <v>0</v>
      </c>
      <c r="L358" s="21">
        <f t="shared" si="114"/>
        <v>2071.6799999999998</v>
      </c>
      <c r="M358" s="21">
        <f t="shared" si="115"/>
        <v>-2071.6799999999998</v>
      </c>
      <c r="N358" s="31">
        <f>IF(A358&gt;$C$3,"_",$C$2-SUM($M$26:M358))</f>
        <v>668563.20507922606</v>
      </c>
      <c r="P358" s="34">
        <f t="shared" si="116"/>
        <v>205.73359865831296</v>
      </c>
      <c r="Q358" s="34">
        <f t="shared" si="117"/>
        <v>1216.0511527869289</v>
      </c>
      <c r="R358" s="34">
        <f t="shared" si="118"/>
        <v>1421.7847514452419</v>
      </c>
      <c r="T358" s="34">
        <f t="shared" si="119"/>
        <v>150.84353207001178</v>
      </c>
      <c r="U358" s="34">
        <f t="shared" si="120"/>
        <v>891.60668097212636</v>
      </c>
      <c r="V358" s="34">
        <f t="shared" si="121"/>
        <v>1042.4502130421381</v>
      </c>
      <c r="X358" s="34">
        <f t="shared" si="125"/>
        <v>461.75568760468531</v>
      </c>
      <c r="Y358" s="34">
        <f t="shared" si="126"/>
        <v>792.03793712811444</v>
      </c>
      <c r="Z358" s="34">
        <f t="shared" si="127"/>
        <v>1253.7936247327998</v>
      </c>
      <c r="AA358" s="34">
        <f t="shared" si="128"/>
        <v>147762.07067563929</v>
      </c>
      <c r="AB358" s="33">
        <f t="shared" si="122"/>
        <v>2.9890802549566531</v>
      </c>
      <c r="AC358" s="11">
        <f t="shared" si="123"/>
        <v>49400</v>
      </c>
    </row>
    <row r="359" spans="1:29">
      <c r="A359" s="17">
        <f t="shared" si="124"/>
        <v>334</v>
      </c>
      <c r="B359" s="19">
        <f t="shared" si="109"/>
        <v>49430</v>
      </c>
      <c r="C359" s="20">
        <f>IF(A359&gt;$C$3,"_",IFERROR(VLOOKUP(B359,BAZA_LIBOR_WIBOR_KURS!$C$2:$F$145,2,FALSE),C358))</f>
        <v>-7.3200000000000001E-3</v>
      </c>
      <c r="D359" s="20">
        <f t="shared" si="110"/>
        <v>0.02</v>
      </c>
      <c r="E359" s="27">
        <f t="shared" si="111"/>
        <v>52.235216642872111</v>
      </c>
      <c r="F359" s="27">
        <f t="shared" si="112"/>
        <v>311.02097943409314</v>
      </c>
      <c r="G359" s="30">
        <f>IF(A359&gt;$C$3,"_",$C$8-SUM($F$26:F359))</f>
        <v>49122.937988583682</v>
      </c>
      <c r="H359" s="21">
        <f>IF(A359&gt;$C$3,"_",IFERROR(VLOOKUP(B359,BAZA_LIBOR_WIBOR_KURS!$C$2:$F$145,4,FALSE),H358))</f>
        <v>3.9140000000000001</v>
      </c>
      <c r="I359" s="20">
        <f>IF(A359&gt;$C$3,"_",IFERROR(VLOOKUP(B359,BAZA_LIBOR_WIBOR_KURS!$C$2:$F$145,3,FALSE),I358))</f>
        <v>1.7299999999999999E-2</v>
      </c>
      <c r="J359" s="20">
        <f t="shared" si="113"/>
        <v>0.02</v>
      </c>
      <c r="K359" s="28">
        <f t="shared" si="108"/>
        <v>0</v>
      </c>
      <c r="L359" s="21">
        <f t="shared" si="114"/>
        <v>2078.12</v>
      </c>
      <c r="M359" s="21">
        <f t="shared" si="115"/>
        <v>-2078.12</v>
      </c>
      <c r="N359" s="31">
        <f>IF(A359&gt;$C$3,"_",$C$2-SUM($M$26:M359))</f>
        <v>670641.32507922617</v>
      </c>
      <c r="P359" s="34">
        <f t="shared" si="116"/>
        <v>204.44863794020145</v>
      </c>
      <c r="Q359" s="34">
        <f t="shared" si="117"/>
        <v>1217.3361135050407</v>
      </c>
      <c r="R359" s="34">
        <f t="shared" si="118"/>
        <v>1421.7847514452421</v>
      </c>
      <c r="T359" s="34">
        <f t="shared" si="119"/>
        <v>149.90140101045125</v>
      </c>
      <c r="U359" s="34">
        <f t="shared" si="120"/>
        <v>892.54881203168691</v>
      </c>
      <c r="V359" s="34">
        <f t="shared" si="121"/>
        <v>1042.4502130421381</v>
      </c>
      <c r="X359" s="34">
        <f t="shared" si="125"/>
        <v>459.29376968344542</v>
      </c>
      <c r="Y359" s="34">
        <f t="shared" si="126"/>
        <v>794.49985504935444</v>
      </c>
      <c r="Z359" s="34">
        <f t="shared" si="127"/>
        <v>1253.7936247327998</v>
      </c>
      <c r="AA359" s="34">
        <f t="shared" si="128"/>
        <v>146967.57082058993</v>
      </c>
      <c r="AB359" s="33">
        <f t="shared" si="122"/>
        <v>2.9918318577513752</v>
      </c>
      <c r="AC359" s="11">
        <f t="shared" si="123"/>
        <v>49430</v>
      </c>
    </row>
    <row r="360" spans="1:29">
      <c r="A360" s="17">
        <f t="shared" si="124"/>
        <v>335</v>
      </c>
      <c r="B360" s="19">
        <f t="shared" si="109"/>
        <v>49461</v>
      </c>
      <c r="C360" s="20">
        <f>IF(A360&gt;$C$3,"_",IFERROR(VLOOKUP(B360,BAZA_LIBOR_WIBOR_KURS!$C$2:$F$145,2,FALSE),C359))</f>
        <v>-7.3200000000000001E-3</v>
      </c>
      <c r="D360" s="20">
        <f t="shared" si="110"/>
        <v>0.02</v>
      </c>
      <c r="E360" s="27">
        <f t="shared" si="111"/>
        <v>51.906571141270092</v>
      </c>
      <c r="F360" s="27">
        <f t="shared" si="112"/>
        <v>311.3496249356952</v>
      </c>
      <c r="G360" s="30">
        <f>IF(A360&gt;$C$3,"_",$C$8-SUM($F$26:F360))</f>
        <v>48811.588363647985</v>
      </c>
      <c r="H360" s="21">
        <f>IF(A360&gt;$C$3,"_",IFERROR(VLOOKUP(B360,BAZA_LIBOR_WIBOR_KURS!$C$2:$F$145,4,FALSE),H359))</f>
        <v>3.9140000000000001</v>
      </c>
      <c r="I360" s="20">
        <f>IF(A360&gt;$C$3,"_",IFERROR(VLOOKUP(B360,BAZA_LIBOR_WIBOR_KURS!$C$2:$F$145,3,FALSE),I359))</f>
        <v>1.7299999999999999E-2</v>
      </c>
      <c r="J360" s="20">
        <f t="shared" si="113"/>
        <v>0.02</v>
      </c>
      <c r="K360" s="28">
        <f t="shared" si="108"/>
        <v>0</v>
      </c>
      <c r="L360" s="21">
        <f t="shared" si="114"/>
        <v>2084.58</v>
      </c>
      <c r="M360" s="21">
        <f t="shared" si="115"/>
        <v>-2084.58</v>
      </c>
      <c r="N360" s="31">
        <f>IF(A360&gt;$C$3,"_",$C$2-SUM($M$26:M360))</f>
        <v>672725.90507922613</v>
      </c>
      <c r="P360" s="34">
        <f t="shared" si="116"/>
        <v>203.16231944693115</v>
      </c>
      <c r="Q360" s="34">
        <f t="shared" si="117"/>
        <v>1218.622431998311</v>
      </c>
      <c r="R360" s="34">
        <f t="shared" si="118"/>
        <v>1421.7847514452421</v>
      </c>
      <c r="T360" s="34">
        <f t="shared" si="119"/>
        <v>148.95827443240447</v>
      </c>
      <c r="U360" s="34">
        <f t="shared" si="120"/>
        <v>893.49193860973389</v>
      </c>
      <c r="V360" s="34">
        <f t="shared" si="121"/>
        <v>1042.4502130421383</v>
      </c>
      <c r="X360" s="34">
        <f t="shared" si="125"/>
        <v>456.82419930066698</v>
      </c>
      <c r="Y360" s="34">
        <f t="shared" si="126"/>
        <v>796.96942543213254</v>
      </c>
      <c r="Z360" s="34">
        <f t="shared" si="127"/>
        <v>1253.7936247327996</v>
      </c>
      <c r="AA360" s="34">
        <f t="shared" si="128"/>
        <v>146170.60139515781</v>
      </c>
      <c r="AB360" s="33">
        <f t="shared" si="122"/>
        <v>2.9945880946586265</v>
      </c>
      <c r="AC360" s="11">
        <f t="shared" si="123"/>
        <v>49461</v>
      </c>
    </row>
    <row r="361" spans="1:29">
      <c r="A361" s="17">
        <f t="shared" si="124"/>
        <v>336</v>
      </c>
      <c r="B361" s="19">
        <f t="shared" si="109"/>
        <v>49491</v>
      </c>
      <c r="C361" s="20">
        <f>IF(A361&gt;$C$3,"_",IFERROR(VLOOKUP(B361,BAZA_LIBOR_WIBOR_KURS!$C$2:$F$145,2,FALSE),C360))</f>
        <v>-7.3200000000000001E-3</v>
      </c>
      <c r="D361" s="20">
        <f t="shared" si="110"/>
        <v>0.02</v>
      </c>
      <c r="E361" s="27">
        <f t="shared" si="111"/>
        <v>51.577578370921373</v>
      </c>
      <c r="F361" s="27">
        <f t="shared" si="112"/>
        <v>311.67861770604389</v>
      </c>
      <c r="G361" s="30">
        <f>IF(A361&gt;$C$3,"_",$C$8-SUM($F$26:F361))</f>
        <v>48499.909745941943</v>
      </c>
      <c r="H361" s="21">
        <f>IF(A361&gt;$C$3,"_",IFERROR(VLOOKUP(B361,BAZA_LIBOR_WIBOR_KURS!$C$2:$F$145,4,FALSE),H360))</f>
        <v>3.9140000000000001</v>
      </c>
      <c r="I361" s="20">
        <f>IF(A361&gt;$C$3,"_",IFERROR(VLOOKUP(B361,BAZA_LIBOR_WIBOR_KURS!$C$2:$F$145,3,FALSE),I360))</f>
        <v>1.7299999999999999E-2</v>
      </c>
      <c r="J361" s="20">
        <f t="shared" si="113"/>
        <v>0.02</v>
      </c>
      <c r="K361" s="28">
        <f t="shared" si="108"/>
        <v>0</v>
      </c>
      <c r="L361" s="21">
        <f t="shared" si="114"/>
        <v>2091.06</v>
      </c>
      <c r="M361" s="21">
        <f t="shared" si="115"/>
        <v>-2091.06</v>
      </c>
      <c r="N361" s="31">
        <f>IF(A361&gt;$C$3,"_",$C$2-SUM($M$26:M361))</f>
        <v>674816.96507922607</v>
      </c>
      <c r="P361" s="34">
        <f t="shared" si="116"/>
        <v>201.87464174378627</v>
      </c>
      <c r="Q361" s="34">
        <f t="shared" si="117"/>
        <v>1219.9101097014559</v>
      </c>
      <c r="R361" s="34">
        <f t="shared" si="118"/>
        <v>1421.7847514452421</v>
      </c>
      <c r="T361" s="34">
        <f t="shared" si="119"/>
        <v>148.01415128394015</v>
      </c>
      <c r="U361" s="34">
        <f t="shared" si="120"/>
        <v>894.43606175819809</v>
      </c>
      <c r="V361" s="34">
        <f t="shared" si="121"/>
        <v>1042.4502130421383</v>
      </c>
      <c r="X361" s="34">
        <f t="shared" si="125"/>
        <v>454.34695266994885</v>
      </c>
      <c r="Y361" s="34">
        <f t="shared" si="126"/>
        <v>799.44667206285101</v>
      </c>
      <c r="Z361" s="34">
        <f t="shared" si="127"/>
        <v>1253.7936247327998</v>
      </c>
      <c r="AA361" s="34">
        <f t="shared" si="128"/>
        <v>145371.15472309495</v>
      </c>
      <c r="AB361" s="33">
        <f t="shared" si="122"/>
        <v>2.9973489741443977</v>
      </c>
      <c r="AC361" s="11">
        <f t="shared" si="123"/>
        <v>49491</v>
      </c>
    </row>
    <row r="362" spans="1:29">
      <c r="A362" s="17">
        <f t="shared" si="124"/>
        <v>337</v>
      </c>
      <c r="B362" s="19">
        <f t="shared" si="109"/>
        <v>49522</v>
      </c>
      <c r="C362" s="20">
        <f>IF(A362&gt;$C$3,"_",IFERROR(VLOOKUP(B362,BAZA_LIBOR_WIBOR_KURS!$C$2:$F$145,2,FALSE),C361))</f>
        <v>-7.3200000000000001E-3</v>
      </c>
      <c r="D362" s="20">
        <f t="shared" si="110"/>
        <v>0.02</v>
      </c>
      <c r="E362" s="27">
        <f t="shared" si="111"/>
        <v>51.248237964878655</v>
      </c>
      <c r="F362" s="27">
        <f t="shared" si="112"/>
        <v>312.00795811208661</v>
      </c>
      <c r="G362" s="30">
        <f>IF(A362&gt;$C$3,"_",$C$8-SUM($F$26:F362))</f>
        <v>48187.901787829862</v>
      </c>
      <c r="H362" s="21">
        <f>IF(A362&gt;$C$3,"_",IFERROR(VLOOKUP(B362,BAZA_LIBOR_WIBOR_KURS!$C$2:$F$145,4,FALSE),H361))</f>
        <v>3.9140000000000001</v>
      </c>
      <c r="I362" s="20">
        <f>IF(A362&gt;$C$3,"_",IFERROR(VLOOKUP(B362,BAZA_LIBOR_WIBOR_KURS!$C$2:$F$145,3,FALSE),I361))</f>
        <v>1.7299999999999999E-2</v>
      </c>
      <c r="J362" s="20">
        <f t="shared" si="113"/>
        <v>0.02</v>
      </c>
      <c r="K362" s="28">
        <f t="shared" si="108"/>
        <v>0</v>
      </c>
      <c r="L362" s="21">
        <f t="shared" si="114"/>
        <v>2097.56</v>
      </c>
      <c r="M362" s="21">
        <f t="shared" si="115"/>
        <v>-2097.56</v>
      </c>
      <c r="N362" s="31">
        <f>IF(A362&gt;$C$3,"_",$C$2-SUM($M$26:M362))</f>
        <v>676914.52507922612</v>
      </c>
      <c r="P362" s="34">
        <f t="shared" si="116"/>
        <v>200.58560339453507</v>
      </c>
      <c r="Q362" s="34">
        <f t="shared" si="117"/>
        <v>1221.199148050707</v>
      </c>
      <c r="R362" s="34">
        <f t="shared" si="118"/>
        <v>1421.7847514452421</v>
      </c>
      <c r="T362" s="34">
        <f t="shared" si="119"/>
        <v>147.06903051201567</v>
      </c>
      <c r="U362" s="34">
        <f t="shared" si="120"/>
        <v>895.3811825301226</v>
      </c>
      <c r="V362" s="34">
        <f t="shared" si="121"/>
        <v>1042.4502130421383</v>
      </c>
      <c r="X362" s="34">
        <f t="shared" si="125"/>
        <v>451.86200593095344</v>
      </c>
      <c r="Y362" s="34">
        <f t="shared" si="126"/>
        <v>801.9316188018463</v>
      </c>
      <c r="Z362" s="34">
        <f t="shared" si="127"/>
        <v>1253.7936247327998</v>
      </c>
      <c r="AA362" s="34">
        <f t="shared" si="128"/>
        <v>144569.22310429311</v>
      </c>
      <c r="AB362" s="33">
        <f t="shared" si="122"/>
        <v>3.0001145046909867</v>
      </c>
      <c r="AC362" s="11">
        <f t="shared" si="123"/>
        <v>49522</v>
      </c>
    </row>
    <row r="363" spans="1:29">
      <c r="A363" s="17">
        <f t="shared" si="124"/>
        <v>338</v>
      </c>
      <c r="B363" s="19">
        <f t="shared" si="109"/>
        <v>49553</v>
      </c>
      <c r="C363" s="20">
        <f>IF(A363&gt;$C$3,"_",IFERROR(VLOOKUP(B363,BAZA_LIBOR_WIBOR_KURS!$C$2:$F$145,2,FALSE),C362))</f>
        <v>-7.3200000000000001E-3</v>
      </c>
      <c r="D363" s="20">
        <f t="shared" si="110"/>
        <v>0.02</v>
      </c>
      <c r="E363" s="27">
        <f t="shared" si="111"/>
        <v>50.918549555806891</v>
      </c>
      <c r="F363" s="27">
        <f t="shared" si="112"/>
        <v>312.33764652115838</v>
      </c>
      <c r="G363" s="30">
        <f>IF(A363&gt;$C$3,"_",$C$8-SUM($F$26:F363))</f>
        <v>47875.5641413087</v>
      </c>
      <c r="H363" s="21">
        <f>IF(A363&gt;$C$3,"_",IFERROR(VLOOKUP(B363,BAZA_LIBOR_WIBOR_KURS!$C$2:$F$145,4,FALSE),H362))</f>
        <v>3.9140000000000001</v>
      </c>
      <c r="I363" s="20">
        <f>IF(A363&gt;$C$3,"_",IFERROR(VLOOKUP(B363,BAZA_LIBOR_WIBOR_KURS!$C$2:$F$145,3,FALSE),I362))</f>
        <v>1.7299999999999999E-2</v>
      </c>
      <c r="J363" s="20">
        <f t="shared" si="113"/>
        <v>0.02</v>
      </c>
      <c r="K363" s="28">
        <f t="shared" si="108"/>
        <v>0</v>
      </c>
      <c r="L363" s="21">
        <f t="shared" si="114"/>
        <v>2104.08</v>
      </c>
      <c r="M363" s="21">
        <f t="shared" si="115"/>
        <v>-2104.08</v>
      </c>
      <c r="N363" s="31">
        <f>IF(A363&gt;$C$3,"_",$C$2-SUM($M$26:M363))</f>
        <v>679018.6050792262</v>
      </c>
      <c r="P363" s="34">
        <f t="shared" si="116"/>
        <v>199.29520296142817</v>
      </c>
      <c r="Q363" s="34">
        <f t="shared" si="117"/>
        <v>1222.4895484838139</v>
      </c>
      <c r="R363" s="34">
        <f t="shared" si="118"/>
        <v>1421.7847514452421</v>
      </c>
      <c r="T363" s="34">
        <f t="shared" si="119"/>
        <v>146.12291106247554</v>
      </c>
      <c r="U363" s="34">
        <f t="shared" si="120"/>
        <v>896.32730197966271</v>
      </c>
      <c r="V363" s="34">
        <f t="shared" si="121"/>
        <v>1042.4502130421383</v>
      </c>
      <c r="X363" s="34">
        <f t="shared" si="125"/>
        <v>449.36933514917774</v>
      </c>
      <c r="Y363" s="34">
        <f t="shared" si="126"/>
        <v>804.424289583622</v>
      </c>
      <c r="Z363" s="34">
        <f t="shared" si="127"/>
        <v>1253.7936247327998</v>
      </c>
      <c r="AA363" s="34">
        <f t="shared" si="128"/>
        <v>143764.79881470947</v>
      </c>
      <c r="AB363" s="33">
        <f t="shared" si="122"/>
        <v>3.0028846947970314</v>
      </c>
      <c r="AC363" s="11">
        <f t="shared" si="123"/>
        <v>49553</v>
      </c>
    </row>
    <row r="364" spans="1:29">
      <c r="A364" s="17">
        <f t="shared" si="124"/>
        <v>339</v>
      </c>
      <c r="B364" s="19">
        <f t="shared" si="109"/>
        <v>49583</v>
      </c>
      <c r="C364" s="20">
        <f>IF(A364&gt;$C$3,"_",IFERROR(VLOOKUP(B364,BAZA_LIBOR_WIBOR_KURS!$C$2:$F$145,2,FALSE),C363))</f>
        <v>-7.3200000000000001E-3</v>
      </c>
      <c r="D364" s="20">
        <f t="shared" si="110"/>
        <v>0.02</v>
      </c>
      <c r="E364" s="27">
        <f t="shared" si="111"/>
        <v>50.588512775982863</v>
      </c>
      <c r="F364" s="27">
        <f t="shared" si="112"/>
        <v>312.66768330098239</v>
      </c>
      <c r="G364" s="30">
        <f>IF(A364&gt;$C$3,"_",$C$8-SUM($F$26:F364))</f>
        <v>47562.896458007715</v>
      </c>
      <c r="H364" s="21">
        <f>IF(A364&gt;$C$3,"_",IFERROR(VLOOKUP(B364,BAZA_LIBOR_WIBOR_KURS!$C$2:$F$145,4,FALSE),H363))</f>
        <v>3.9140000000000001</v>
      </c>
      <c r="I364" s="20">
        <f>IF(A364&gt;$C$3,"_",IFERROR(VLOOKUP(B364,BAZA_LIBOR_WIBOR_KURS!$C$2:$F$145,3,FALSE),I363))</f>
        <v>1.7299999999999999E-2</v>
      </c>
      <c r="J364" s="20">
        <f t="shared" si="113"/>
        <v>0.02</v>
      </c>
      <c r="K364" s="28">
        <f t="shared" si="108"/>
        <v>0</v>
      </c>
      <c r="L364" s="21">
        <f t="shared" si="114"/>
        <v>2110.62</v>
      </c>
      <c r="M364" s="21">
        <f t="shared" si="115"/>
        <v>-2110.62</v>
      </c>
      <c r="N364" s="31">
        <f>IF(A364&gt;$C$3,"_",$C$2-SUM($M$26:M364))</f>
        <v>681129.22507922607</v>
      </c>
      <c r="P364" s="34">
        <f t="shared" si="116"/>
        <v>198.00343900519692</v>
      </c>
      <c r="Q364" s="34">
        <f t="shared" si="117"/>
        <v>1223.7813124400452</v>
      </c>
      <c r="R364" s="34">
        <f t="shared" si="118"/>
        <v>1421.7847514452421</v>
      </c>
      <c r="T364" s="34">
        <f t="shared" si="119"/>
        <v>145.17579188005035</v>
      </c>
      <c r="U364" s="34">
        <f t="shared" si="120"/>
        <v>897.27442116208783</v>
      </c>
      <c r="V364" s="34">
        <f t="shared" si="121"/>
        <v>1042.4502130421381</v>
      </c>
      <c r="X364" s="34">
        <f t="shared" si="125"/>
        <v>446.86891631572195</v>
      </c>
      <c r="Y364" s="34">
        <f t="shared" si="126"/>
        <v>806.9247084170778</v>
      </c>
      <c r="Z364" s="34">
        <f t="shared" si="127"/>
        <v>1253.7936247327998</v>
      </c>
      <c r="AA364" s="34">
        <f t="shared" si="128"/>
        <v>142957.87410629241</v>
      </c>
      <c r="AB364" s="33">
        <f t="shared" si="122"/>
        <v>3.0056595529775385</v>
      </c>
      <c r="AC364" s="11">
        <f t="shared" si="123"/>
        <v>49583</v>
      </c>
    </row>
    <row r="365" spans="1:29">
      <c r="A365" s="17">
        <f t="shared" si="124"/>
        <v>340</v>
      </c>
      <c r="B365" s="19">
        <f t="shared" si="109"/>
        <v>49614</v>
      </c>
      <c r="C365" s="20">
        <f>IF(A365&gt;$C$3,"_",IFERROR(VLOOKUP(B365,BAZA_LIBOR_WIBOR_KURS!$C$2:$F$145,2,FALSE),C364))</f>
        <v>-7.3200000000000001E-3</v>
      </c>
      <c r="D365" s="20">
        <f t="shared" si="110"/>
        <v>0.02</v>
      </c>
      <c r="E365" s="27">
        <f t="shared" si="111"/>
        <v>50.258127257294824</v>
      </c>
      <c r="F365" s="27">
        <f t="shared" si="112"/>
        <v>312.99806881967044</v>
      </c>
      <c r="G365" s="30">
        <f>IF(A365&gt;$C$3,"_",$C$8-SUM($F$26:F365))</f>
        <v>47249.898389188049</v>
      </c>
      <c r="H365" s="21">
        <f>IF(A365&gt;$C$3,"_",IFERROR(VLOOKUP(B365,BAZA_LIBOR_WIBOR_KURS!$C$2:$F$145,4,FALSE),H364))</f>
        <v>3.9140000000000001</v>
      </c>
      <c r="I365" s="20">
        <f>IF(A365&gt;$C$3,"_",IFERROR(VLOOKUP(B365,BAZA_LIBOR_WIBOR_KURS!$C$2:$F$145,3,FALSE),I364))</f>
        <v>1.7299999999999999E-2</v>
      </c>
      <c r="J365" s="20">
        <f t="shared" si="113"/>
        <v>0.02</v>
      </c>
      <c r="K365" s="28">
        <f t="shared" si="108"/>
        <v>0</v>
      </c>
      <c r="L365" s="21">
        <f t="shared" si="114"/>
        <v>2117.1799999999998</v>
      </c>
      <c r="M365" s="21">
        <f t="shared" si="115"/>
        <v>-2117.1799999999998</v>
      </c>
      <c r="N365" s="31">
        <f>IF(A365&gt;$C$3,"_",$C$2-SUM($M$26:M365))</f>
        <v>683246.40507922613</v>
      </c>
      <c r="P365" s="34">
        <f t="shared" si="116"/>
        <v>196.71031008505196</v>
      </c>
      <c r="Q365" s="34">
        <f t="shared" si="117"/>
        <v>1225.0744413601901</v>
      </c>
      <c r="R365" s="34">
        <f t="shared" si="118"/>
        <v>1421.7847514452421</v>
      </c>
      <c r="T365" s="34">
        <f t="shared" si="119"/>
        <v>144.22767190835575</v>
      </c>
      <c r="U365" s="34">
        <f t="shared" si="120"/>
        <v>898.22254113378256</v>
      </c>
      <c r="V365" s="34">
        <f t="shared" si="121"/>
        <v>1042.4502130421383</v>
      </c>
      <c r="X365" s="34">
        <f t="shared" si="125"/>
        <v>444.36072534705886</v>
      </c>
      <c r="Y365" s="34">
        <f t="shared" si="126"/>
        <v>809.43289938574071</v>
      </c>
      <c r="Z365" s="34">
        <f t="shared" si="127"/>
        <v>1253.7936247327996</v>
      </c>
      <c r="AA365" s="34">
        <f t="shared" si="128"/>
        <v>142148.44120690666</v>
      </c>
      <c r="AB365" s="33">
        <f t="shared" si="122"/>
        <v>3.0084390877639171</v>
      </c>
      <c r="AC365" s="11">
        <f t="shared" si="123"/>
        <v>49614</v>
      </c>
    </row>
    <row r="366" spans="1:29">
      <c r="A366" s="17">
        <f t="shared" si="124"/>
        <v>341</v>
      </c>
      <c r="B366" s="19">
        <f t="shared" si="109"/>
        <v>49644</v>
      </c>
      <c r="C366" s="20">
        <f>IF(A366&gt;$C$3,"_",IFERROR(VLOOKUP(B366,BAZA_LIBOR_WIBOR_KURS!$C$2:$F$145,2,FALSE),C365))</f>
        <v>-7.3200000000000001E-3</v>
      </c>
      <c r="D366" s="20">
        <f t="shared" si="110"/>
        <v>0.02</v>
      </c>
      <c r="E366" s="27">
        <f t="shared" si="111"/>
        <v>49.927392631242043</v>
      </c>
      <c r="F366" s="27">
        <f t="shared" si="112"/>
        <v>313.32880344572317</v>
      </c>
      <c r="G366" s="30">
        <f>IF(A366&gt;$C$3,"_",$C$8-SUM($F$26:F366))</f>
        <v>46936.569585742327</v>
      </c>
      <c r="H366" s="21">
        <f>IF(A366&gt;$C$3,"_",IFERROR(VLOOKUP(B366,BAZA_LIBOR_WIBOR_KURS!$C$2:$F$145,4,FALSE),H365))</f>
        <v>3.9140000000000001</v>
      </c>
      <c r="I366" s="20">
        <f>IF(A366&gt;$C$3,"_",IFERROR(VLOOKUP(B366,BAZA_LIBOR_WIBOR_KURS!$C$2:$F$145,3,FALSE),I365))</f>
        <v>1.7299999999999999E-2</v>
      </c>
      <c r="J366" s="20">
        <f t="shared" si="113"/>
        <v>0.02</v>
      </c>
      <c r="K366" s="28">
        <f t="shared" si="108"/>
        <v>0</v>
      </c>
      <c r="L366" s="21">
        <f t="shared" si="114"/>
        <v>2123.7600000000002</v>
      </c>
      <c r="M366" s="21">
        <f t="shared" si="115"/>
        <v>-2123.7600000000002</v>
      </c>
      <c r="N366" s="31">
        <f>IF(A366&gt;$C$3,"_",$C$2-SUM($M$26:M366))</f>
        <v>685370.16507922614</v>
      </c>
      <c r="P366" s="34">
        <f t="shared" si="116"/>
        <v>195.41581475868136</v>
      </c>
      <c r="Q366" s="34">
        <f t="shared" si="117"/>
        <v>1226.3689366865606</v>
      </c>
      <c r="R366" s="34">
        <f t="shared" si="118"/>
        <v>1421.7847514452419</v>
      </c>
      <c r="T366" s="34">
        <f t="shared" si="119"/>
        <v>143.27855008989104</v>
      </c>
      <c r="U366" s="34">
        <f t="shared" si="120"/>
        <v>899.17166295224706</v>
      </c>
      <c r="V366" s="34">
        <f t="shared" si="121"/>
        <v>1042.4502130421381</v>
      </c>
      <c r="X366" s="34">
        <f t="shared" si="125"/>
        <v>441.84473808480152</v>
      </c>
      <c r="Y366" s="34">
        <f t="shared" si="126"/>
        <v>811.94888664799828</v>
      </c>
      <c r="Z366" s="34">
        <f t="shared" si="127"/>
        <v>1253.7936247327998</v>
      </c>
      <c r="AA366" s="34">
        <f t="shared" si="128"/>
        <v>141336.49232025867</v>
      </c>
      <c r="AB366" s="33">
        <f t="shared" si="122"/>
        <v>3.0112233077040149</v>
      </c>
      <c r="AC366" s="11">
        <f t="shared" si="123"/>
        <v>49644</v>
      </c>
    </row>
    <row r="367" spans="1:29">
      <c r="A367" s="17">
        <f t="shared" si="124"/>
        <v>342</v>
      </c>
      <c r="B367" s="19">
        <f t="shared" si="109"/>
        <v>49675</v>
      </c>
      <c r="C367" s="20">
        <f>IF(A367&gt;$C$3,"_",IFERROR(VLOOKUP(B367,BAZA_LIBOR_WIBOR_KURS!$C$2:$F$145,2,FALSE),C366))</f>
        <v>-7.3200000000000001E-3</v>
      </c>
      <c r="D367" s="20">
        <f t="shared" si="110"/>
        <v>0.02</v>
      </c>
      <c r="E367" s="27">
        <f t="shared" si="111"/>
        <v>49.596308528934401</v>
      </c>
      <c r="F367" s="27">
        <f t="shared" si="112"/>
        <v>313.65988754803095</v>
      </c>
      <c r="G367" s="30">
        <f>IF(A367&gt;$C$3,"_",$C$8-SUM($F$26:F367))</f>
        <v>46622.9096981943</v>
      </c>
      <c r="H367" s="21">
        <f>IF(A367&gt;$C$3,"_",IFERROR(VLOOKUP(B367,BAZA_LIBOR_WIBOR_KURS!$C$2:$F$145,4,FALSE),H366))</f>
        <v>3.9140000000000001</v>
      </c>
      <c r="I367" s="20">
        <f>IF(A367&gt;$C$3,"_",IFERROR(VLOOKUP(B367,BAZA_LIBOR_WIBOR_KURS!$C$2:$F$145,3,FALSE),I366))</f>
        <v>1.7299999999999999E-2</v>
      </c>
      <c r="J367" s="20">
        <f t="shared" si="113"/>
        <v>0.02</v>
      </c>
      <c r="K367" s="28">
        <f t="shared" si="108"/>
        <v>0</v>
      </c>
      <c r="L367" s="21">
        <f t="shared" si="114"/>
        <v>2130.36</v>
      </c>
      <c r="M367" s="21">
        <f t="shared" si="115"/>
        <v>-2130.36</v>
      </c>
      <c r="N367" s="31">
        <f>IF(A367&gt;$C$3,"_",$C$2-SUM($M$26:M367))</f>
        <v>687500.52507922612</v>
      </c>
      <c r="P367" s="34">
        <f t="shared" si="116"/>
        <v>194.11995158224926</v>
      </c>
      <c r="Q367" s="34">
        <f t="shared" si="117"/>
        <v>1227.6647998629933</v>
      </c>
      <c r="R367" s="34">
        <f t="shared" si="118"/>
        <v>1421.7847514452426</v>
      </c>
      <c r="T367" s="34">
        <f t="shared" si="119"/>
        <v>142.32842536603818</v>
      </c>
      <c r="U367" s="34">
        <f t="shared" si="120"/>
        <v>900.12178767610033</v>
      </c>
      <c r="V367" s="34">
        <f t="shared" si="121"/>
        <v>1042.4502130421386</v>
      </c>
      <c r="X367" s="34">
        <f t="shared" si="125"/>
        <v>439.32093029547065</v>
      </c>
      <c r="Y367" s="34">
        <f t="shared" si="126"/>
        <v>814.47269443732932</v>
      </c>
      <c r="Z367" s="34">
        <f t="shared" si="127"/>
        <v>1253.7936247328</v>
      </c>
      <c r="AA367" s="34">
        <f t="shared" si="128"/>
        <v>140522.01962582133</v>
      </c>
      <c r="AB367" s="33">
        <f t="shared" si="122"/>
        <v>3.0140122213621456</v>
      </c>
      <c r="AC367" s="11">
        <f t="shared" si="123"/>
        <v>49675</v>
      </c>
    </row>
    <row r="368" spans="1:29">
      <c r="A368" s="17">
        <f t="shared" si="124"/>
        <v>343</v>
      </c>
      <c r="B368" s="19">
        <f t="shared" si="109"/>
        <v>49706</v>
      </c>
      <c r="C368" s="20">
        <f>IF(A368&gt;$C$3,"_",IFERROR(VLOOKUP(B368,BAZA_LIBOR_WIBOR_KURS!$C$2:$F$145,2,FALSE),C367))</f>
        <v>-7.3200000000000001E-3</v>
      </c>
      <c r="D368" s="20">
        <f t="shared" si="110"/>
        <v>0.02</v>
      </c>
      <c r="E368" s="27">
        <f t="shared" si="111"/>
        <v>49.264874581091981</v>
      </c>
      <c r="F368" s="27">
        <f t="shared" si="112"/>
        <v>313.99132149587336</v>
      </c>
      <c r="G368" s="30">
        <f>IF(A368&gt;$C$3,"_",$C$8-SUM($F$26:F368))</f>
        <v>46308.918376698421</v>
      </c>
      <c r="H368" s="21">
        <f>IF(A368&gt;$C$3,"_",IFERROR(VLOOKUP(B368,BAZA_LIBOR_WIBOR_KURS!$C$2:$F$145,4,FALSE),H367))</f>
        <v>3.9140000000000001</v>
      </c>
      <c r="I368" s="20">
        <f>IF(A368&gt;$C$3,"_",IFERROR(VLOOKUP(B368,BAZA_LIBOR_WIBOR_KURS!$C$2:$F$145,3,FALSE),I367))</f>
        <v>1.7299999999999999E-2</v>
      </c>
      <c r="J368" s="20">
        <f t="shared" si="113"/>
        <v>0.02</v>
      </c>
      <c r="K368" s="28">
        <f t="shared" si="108"/>
        <v>0</v>
      </c>
      <c r="L368" s="21">
        <f t="shared" si="114"/>
        <v>2136.98</v>
      </c>
      <c r="M368" s="21">
        <f t="shared" si="115"/>
        <v>-2136.98</v>
      </c>
      <c r="N368" s="31">
        <f>IF(A368&gt;$C$3,"_",$C$2-SUM($M$26:M368))</f>
        <v>689637.5050792261</v>
      </c>
      <c r="P368" s="34">
        <f t="shared" si="116"/>
        <v>192.82271911039402</v>
      </c>
      <c r="Q368" s="34">
        <f t="shared" si="117"/>
        <v>1228.9620323348483</v>
      </c>
      <c r="R368" s="34">
        <f t="shared" si="118"/>
        <v>1421.7847514452424</v>
      </c>
      <c r="T368" s="34">
        <f t="shared" si="119"/>
        <v>141.37729667706043</v>
      </c>
      <c r="U368" s="34">
        <f t="shared" si="120"/>
        <v>901.07291636507807</v>
      </c>
      <c r="V368" s="34">
        <f t="shared" si="121"/>
        <v>1042.4502130421386</v>
      </c>
      <c r="X368" s="34">
        <f t="shared" si="125"/>
        <v>436.78927767026124</v>
      </c>
      <c r="Y368" s="34">
        <f t="shared" si="126"/>
        <v>817.00434706253839</v>
      </c>
      <c r="Z368" s="34">
        <f t="shared" si="127"/>
        <v>1253.7936247327996</v>
      </c>
      <c r="AA368" s="34">
        <f t="shared" si="128"/>
        <v>139705.0152787588</v>
      </c>
      <c r="AB368" s="33">
        <f t="shared" si="122"/>
        <v>3.0168058373191271</v>
      </c>
      <c r="AC368" s="11">
        <f t="shared" si="123"/>
        <v>49706</v>
      </c>
    </row>
    <row r="369" spans="1:29">
      <c r="A369" s="17">
        <f t="shared" si="124"/>
        <v>344</v>
      </c>
      <c r="B369" s="19">
        <f t="shared" si="109"/>
        <v>49735</v>
      </c>
      <c r="C369" s="20">
        <f>IF(A369&gt;$C$3,"_",IFERROR(VLOOKUP(B369,BAZA_LIBOR_WIBOR_KURS!$C$2:$F$145,2,FALSE),C368))</f>
        <v>-7.3200000000000001E-3</v>
      </c>
      <c r="D369" s="20">
        <f t="shared" si="110"/>
        <v>0.02</v>
      </c>
      <c r="E369" s="27">
        <f t="shared" si="111"/>
        <v>48.933090418044664</v>
      </c>
      <c r="F369" s="27">
        <f t="shared" si="112"/>
        <v>314.32310565892061</v>
      </c>
      <c r="G369" s="30">
        <f>IF(A369&gt;$C$3,"_",$C$8-SUM($F$26:F369))</f>
        <v>45994.595271039507</v>
      </c>
      <c r="H369" s="21">
        <f>IF(A369&gt;$C$3,"_",IFERROR(VLOOKUP(B369,BAZA_LIBOR_WIBOR_KURS!$C$2:$F$145,4,FALSE),H368))</f>
        <v>3.9140000000000001</v>
      </c>
      <c r="I369" s="20">
        <f>IF(A369&gt;$C$3,"_",IFERROR(VLOOKUP(B369,BAZA_LIBOR_WIBOR_KURS!$C$2:$F$145,3,FALSE),I368))</f>
        <v>1.7299999999999999E-2</v>
      </c>
      <c r="J369" s="20">
        <f t="shared" si="113"/>
        <v>0.02</v>
      </c>
      <c r="K369" s="28">
        <f t="shared" si="108"/>
        <v>0</v>
      </c>
      <c r="L369" s="21">
        <f t="shared" si="114"/>
        <v>2143.62</v>
      </c>
      <c r="M369" s="21">
        <f t="shared" si="115"/>
        <v>-2143.62</v>
      </c>
      <c r="N369" s="31">
        <f>IF(A369&gt;$C$3,"_",$C$2-SUM($M$26:M369))</f>
        <v>691781.1250792261</v>
      </c>
      <c r="P369" s="34">
        <f t="shared" si="116"/>
        <v>191.52411589622682</v>
      </c>
      <c r="Q369" s="34">
        <f t="shared" si="117"/>
        <v>1230.2606355490152</v>
      </c>
      <c r="R369" s="34">
        <f t="shared" si="118"/>
        <v>1421.7847514452419</v>
      </c>
      <c r="T369" s="34">
        <f t="shared" si="119"/>
        <v>140.42516296210133</v>
      </c>
      <c r="U369" s="34">
        <f t="shared" si="120"/>
        <v>902.02505008003698</v>
      </c>
      <c r="V369" s="34">
        <f t="shared" si="121"/>
        <v>1042.4502130421383</v>
      </c>
      <c r="X369" s="34">
        <f t="shared" si="125"/>
        <v>434.24975582480857</v>
      </c>
      <c r="Y369" s="34">
        <f t="shared" si="126"/>
        <v>819.54386890799105</v>
      </c>
      <c r="Z369" s="34">
        <f t="shared" si="127"/>
        <v>1253.7936247327996</v>
      </c>
      <c r="AA369" s="34">
        <f t="shared" si="128"/>
        <v>138885.47140985081</v>
      </c>
      <c r="AB369" s="33">
        <f t="shared" si="122"/>
        <v>3.0196041641723075</v>
      </c>
      <c r="AC369" s="11">
        <f t="shared" si="123"/>
        <v>49735</v>
      </c>
    </row>
    <row r="370" spans="1:29">
      <c r="A370" s="17">
        <f t="shared" si="124"/>
        <v>345</v>
      </c>
      <c r="B370" s="19">
        <f t="shared" si="109"/>
        <v>49766</v>
      </c>
      <c r="C370" s="20">
        <f>IF(A370&gt;$C$3,"_",IFERROR(VLOOKUP(B370,BAZA_LIBOR_WIBOR_KURS!$C$2:$F$145,2,FALSE),C369))</f>
        <v>-7.3200000000000001E-3</v>
      </c>
      <c r="D370" s="20">
        <f t="shared" si="110"/>
        <v>0.02</v>
      </c>
      <c r="E370" s="27">
        <f t="shared" si="111"/>
        <v>48.600955669731746</v>
      </c>
      <c r="F370" s="27">
        <f t="shared" si="112"/>
        <v>314.65524040723358</v>
      </c>
      <c r="G370" s="30">
        <f>IF(A370&gt;$C$3,"_",$C$8-SUM($F$26:F370))</f>
        <v>45679.940030632279</v>
      </c>
      <c r="H370" s="21">
        <f>IF(A370&gt;$C$3,"_",IFERROR(VLOOKUP(B370,BAZA_LIBOR_WIBOR_KURS!$C$2:$F$145,4,FALSE),H369))</f>
        <v>3.9140000000000001</v>
      </c>
      <c r="I370" s="20">
        <f>IF(A370&gt;$C$3,"_",IFERROR(VLOOKUP(B370,BAZA_LIBOR_WIBOR_KURS!$C$2:$F$145,3,FALSE),I369))</f>
        <v>1.7299999999999999E-2</v>
      </c>
      <c r="J370" s="20">
        <f t="shared" si="113"/>
        <v>0.02</v>
      </c>
      <c r="K370" s="28">
        <f t="shared" si="108"/>
        <v>0</v>
      </c>
      <c r="L370" s="21">
        <f t="shared" si="114"/>
        <v>2150.29</v>
      </c>
      <c r="M370" s="21">
        <f t="shared" si="115"/>
        <v>-2150.29</v>
      </c>
      <c r="N370" s="31">
        <f>IF(A370&gt;$C$3,"_",$C$2-SUM($M$26:M370))</f>
        <v>693931.41507922602</v>
      </c>
      <c r="P370" s="34">
        <f t="shared" si="116"/>
        <v>190.22414049133008</v>
      </c>
      <c r="Q370" s="34">
        <f t="shared" si="117"/>
        <v>1231.5606109539124</v>
      </c>
      <c r="R370" s="34">
        <f t="shared" si="118"/>
        <v>1421.7847514452424</v>
      </c>
      <c r="T370" s="34">
        <f t="shared" si="119"/>
        <v>139.47202315918344</v>
      </c>
      <c r="U370" s="34">
        <f t="shared" si="120"/>
        <v>902.97818988295501</v>
      </c>
      <c r="V370" s="34">
        <f t="shared" si="121"/>
        <v>1042.4502130421383</v>
      </c>
      <c r="X370" s="34">
        <f t="shared" si="125"/>
        <v>431.70234029895289</v>
      </c>
      <c r="Y370" s="34">
        <f t="shared" si="126"/>
        <v>822.09128443384668</v>
      </c>
      <c r="Z370" s="34">
        <f t="shared" si="127"/>
        <v>1253.7936247327996</v>
      </c>
      <c r="AA370" s="34">
        <f t="shared" si="128"/>
        <v>138063.38012541697</v>
      </c>
      <c r="AB370" s="33">
        <f t="shared" si="122"/>
        <v>3.0224072105356039</v>
      </c>
      <c r="AC370" s="11">
        <f t="shared" si="123"/>
        <v>49766</v>
      </c>
    </row>
    <row r="371" spans="1:29">
      <c r="A371" s="17">
        <f t="shared" si="124"/>
        <v>346</v>
      </c>
      <c r="B371" s="19">
        <f t="shared" si="109"/>
        <v>49796</v>
      </c>
      <c r="C371" s="20">
        <f>IF(A371&gt;$C$3,"_",IFERROR(VLOOKUP(B371,BAZA_LIBOR_WIBOR_KURS!$C$2:$F$145,2,FALSE),C370))</f>
        <v>-7.3200000000000001E-3</v>
      </c>
      <c r="D371" s="20">
        <f t="shared" si="110"/>
        <v>0.02</v>
      </c>
      <c r="E371" s="27">
        <f t="shared" si="111"/>
        <v>48.268469965701442</v>
      </c>
      <c r="F371" s="27">
        <f t="shared" si="112"/>
        <v>314.9877261112639</v>
      </c>
      <c r="G371" s="30">
        <f>IF(A371&gt;$C$3,"_",$C$8-SUM($F$26:F371))</f>
        <v>45364.952304521008</v>
      </c>
      <c r="H371" s="21">
        <f>IF(A371&gt;$C$3,"_",IFERROR(VLOOKUP(B371,BAZA_LIBOR_WIBOR_KURS!$C$2:$F$145,4,FALSE),H370))</f>
        <v>3.9140000000000001</v>
      </c>
      <c r="I371" s="20">
        <f>IF(A371&gt;$C$3,"_",IFERROR(VLOOKUP(B371,BAZA_LIBOR_WIBOR_KURS!$C$2:$F$145,3,FALSE),I370))</f>
        <v>1.7299999999999999E-2</v>
      </c>
      <c r="J371" s="20">
        <f t="shared" si="113"/>
        <v>0.02</v>
      </c>
      <c r="K371" s="28">
        <f t="shared" si="108"/>
        <v>0</v>
      </c>
      <c r="L371" s="21">
        <f t="shared" si="114"/>
        <v>2156.9699999999998</v>
      </c>
      <c r="M371" s="21">
        <f t="shared" si="115"/>
        <v>-2156.9699999999998</v>
      </c>
      <c r="N371" s="31">
        <f>IF(A371&gt;$C$3,"_",$C$2-SUM($M$26:M371))</f>
        <v>696088.38507922599</v>
      </c>
      <c r="P371" s="34">
        <f t="shared" si="116"/>
        <v>188.92279144575545</v>
      </c>
      <c r="Q371" s="34">
        <f t="shared" si="117"/>
        <v>1232.861959999487</v>
      </c>
      <c r="R371" s="34">
        <f t="shared" si="118"/>
        <v>1421.7847514452424</v>
      </c>
      <c r="T371" s="34">
        <f t="shared" si="119"/>
        <v>138.51787620520713</v>
      </c>
      <c r="U371" s="34">
        <f t="shared" si="120"/>
        <v>903.93233683693131</v>
      </c>
      <c r="V371" s="34">
        <f t="shared" si="121"/>
        <v>1042.4502130421383</v>
      </c>
      <c r="X371" s="34">
        <f t="shared" si="125"/>
        <v>429.14700655650438</v>
      </c>
      <c r="Y371" s="34">
        <f t="shared" si="126"/>
        <v>824.64661817629553</v>
      </c>
      <c r="Z371" s="34">
        <f t="shared" si="127"/>
        <v>1253.7936247327998</v>
      </c>
      <c r="AA371" s="34">
        <f t="shared" si="128"/>
        <v>137238.73350724066</v>
      </c>
      <c r="AB371" s="33">
        <f t="shared" si="122"/>
        <v>3.0252149850395331</v>
      </c>
      <c r="AC371" s="11">
        <f t="shared" si="123"/>
        <v>49796</v>
      </c>
    </row>
    <row r="372" spans="1:29">
      <c r="A372" s="17">
        <f t="shared" si="124"/>
        <v>347</v>
      </c>
      <c r="B372" s="19">
        <f t="shared" si="109"/>
        <v>49827</v>
      </c>
      <c r="C372" s="20">
        <f>IF(A372&gt;$C$3,"_",IFERROR(VLOOKUP(B372,BAZA_LIBOR_WIBOR_KURS!$C$2:$F$145,2,FALSE),C371))</f>
        <v>-7.3200000000000001E-3</v>
      </c>
      <c r="D372" s="20">
        <f t="shared" si="110"/>
        <v>0.02</v>
      </c>
      <c r="E372" s="27">
        <f t="shared" si="111"/>
        <v>47.935632935110526</v>
      </c>
      <c r="F372" s="27">
        <f t="shared" si="112"/>
        <v>315.32056314185479</v>
      </c>
      <c r="G372" s="30">
        <f>IF(A372&gt;$C$3,"_",$C$8-SUM($F$26:F372))</f>
        <v>45049.631741379155</v>
      </c>
      <c r="H372" s="21">
        <f>IF(A372&gt;$C$3,"_",IFERROR(VLOOKUP(B372,BAZA_LIBOR_WIBOR_KURS!$C$2:$F$145,4,FALSE),H371))</f>
        <v>3.9140000000000001</v>
      </c>
      <c r="I372" s="20">
        <f>IF(A372&gt;$C$3,"_",IFERROR(VLOOKUP(B372,BAZA_LIBOR_WIBOR_KURS!$C$2:$F$145,3,FALSE),I371))</f>
        <v>1.7299999999999999E-2</v>
      </c>
      <c r="J372" s="20">
        <f t="shared" si="113"/>
        <v>0.02</v>
      </c>
      <c r="K372" s="28">
        <f t="shared" si="108"/>
        <v>0</v>
      </c>
      <c r="L372" s="21">
        <f t="shared" si="114"/>
        <v>2163.67</v>
      </c>
      <c r="M372" s="21">
        <f t="shared" si="115"/>
        <v>-2163.67</v>
      </c>
      <c r="N372" s="31">
        <f>IF(A372&gt;$C$3,"_",$C$2-SUM($M$26:M372))</f>
        <v>698252.05507922603</v>
      </c>
      <c r="P372" s="34">
        <f t="shared" si="116"/>
        <v>187.62006730802261</v>
      </c>
      <c r="Q372" s="34">
        <f t="shared" si="117"/>
        <v>1234.1646841372196</v>
      </c>
      <c r="R372" s="34">
        <f t="shared" si="118"/>
        <v>1421.7847514452424</v>
      </c>
      <c r="T372" s="34">
        <f t="shared" si="119"/>
        <v>137.56272103594938</v>
      </c>
      <c r="U372" s="34">
        <f t="shared" si="120"/>
        <v>904.88749200618906</v>
      </c>
      <c r="V372" s="34">
        <f t="shared" si="121"/>
        <v>1042.4502130421383</v>
      </c>
      <c r="X372" s="34">
        <f t="shared" si="125"/>
        <v>426.58372998500636</v>
      </c>
      <c r="Y372" s="34">
        <f t="shared" si="126"/>
        <v>827.20989474779321</v>
      </c>
      <c r="Z372" s="34">
        <f t="shared" si="127"/>
        <v>1253.7936247327996</v>
      </c>
      <c r="AA372" s="34">
        <f t="shared" si="128"/>
        <v>136411.52361249286</v>
      </c>
      <c r="AB372" s="33">
        <f t="shared" si="122"/>
        <v>3.0280274963312439</v>
      </c>
      <c r="AC372" s="11">
        <f t="shared" si="123"/>
        <v>49827</v>
      </c>
    </row>
    <row r="373" spans="1:29">
      <c r="A373" s="17">
        <f t="shared" si="124"/>
        <v>348</v>
      </c>
      <c r="B373" s="19">
        <f t="shared" si="109"/>
        <v>49857</v>
      </c>
      <c r="C373" s="20">
        <f>IF(A373&gt;$C$3,"_",IFERROR(VLOOKUP(B373,BAZA_LIBOR_WIBOR_KURS!$C$2:$F$145,2,FALSE),C372))</f>
        <v>-7.3200000000000001E-3</v>
      </c>
      <c r="D373" s="20">
        <f t="shared" si="110"/>
        <v>0.02</v>
      </c>
      <c r="E373" s="27">
        <f t="shared" si="111"/>
        <v>47.602444206723973</v>
      </c>
      <c r="F373" s="27">
        <f t="shared" si="112"/>
        <v>315.65375187024131</v>
      </c>
      <c r="G373" s="30">
        <f>IF(A373&gt;$C$3,"_",$C$8-SUM($F$26:F373))</f>
        <v>44733.977989508916</v>
      </c>
      <c r="H373" s="21">
        <f>IF(A373&gt;$C$3,"_",IFERROR(VLOOKUP(B373,BAZA_LIBOR_WIBOR_KURS!$C$2:$F$145,4,FALSE),H372))</f>
        <v>3.9140000000000001</v>
      </c>
      <c r="I373" s="20">
        <f>IF(A373&gt;$C$3,"_",IFERROR(VLOOKUP(B373,BAZA_LIBOR_WIBOR_KURS!$C$2:$F$145,3,FALSE),I372))</f>
        <v>1.7299999999999999E-2</v>
      </c>
      <c r="J373" s="20">
        <f t="shared" si="113"/>
        <v>0.02</v>
      </c>
      <c r="K373" s="28">
        <f t="shared" si="108"/>
        <v>0</v>
      </c>
      <c r="L373" s="21">
        <f t="shared" si="114"/>
        <v>2170.4</v>
      </c>
      <c r="M373" s="21">
        <f t="shared" si="115"/>
        <v>-2170.4</v>
      </c>
      <c r="N373" s="31">
        <f>IF(A373&gt;$C$3,"_",$C$2-SUM($M$26:M373))</f>
        <v>700422.45507922606</v>
      </c>
      <c r="P373" s="34">
        <f t="shared" si="116"/>
        <v>186.31596662511762</v>
      </c>
      <c r="Q373" s="34">
        <f t="shared" si="117"/>
        <v>1235.4687848201245</v>
      </c>
      <c r="R373" s="34">
        <f t="shared" si="118"/>
        <v>1421.7847514452421</v>
      </c>
      <c r="T373" s="34">
        <f t="shared" si="119"/>
        <v>136.60655658606288</v>
      </c>
      <c r="U373" s="34">
        <f t="shared" si="120"/>
        <v>905.84365645607545</v>
      </c>
      <c r="V373" s="34">
        <f t="shared" si="121"/>
        <v>1042.4502130421383</v>
      </c>
      <c r="X373" s="34">
        <f t="shared" si="125"/>
        <v>424.01248589549863</v>
      </c>
      <c r="Y373" s="34">
        <f t="shared" si="126"/>
        <v>829.78113883730111</v>
      </c>
      <c r="Z373" s="34">
        <f t="shared" si="127"/>
        <v>1253.7936247327998</v>
      </c>
      <c r="AA373" s="34">
        <f t="shared" si="128"/>
        <v>135581.74247365555</v>
      </c>
      <c r="AB373" s="33">
        <f t="shared" si="122"/>
        <v>3.0308447530745513</v>
      </c>
      <c r="AC373" s="11">
        <f t="shared" si="123"/>
        <v>49857</v>
      </c>
    </row>
    <row r="374" spans="1:29">
      <c r="A374" s="17">
        <f t="shared" si="124"/>
        <v>349</v>
      </c>
      <c r="B374" s="19">
        <f t="shared" si="109"/>
        <v>49888</v>
      </c>
      <c r="C374" s="20">
        <f>IF(A374&gt;$C$3,"_",IFERROR(VLOOKUP(B374,BAZA_LIBOR_WIBOR_KURS!$C$2:$F$145,2,FALSE),C373))</f>
        <v>-7.3200000000000001E-3</v>
      </c>
      <c r="D374" s="20">
        <f t="shared" si="110"/>
        <v>0.02</v>
      </c>
      <c r="E374" s="27">
        <f t="shared" si="111"/>
        <v>47.268903408914426</v>
      </c>
      <c r="F374" s="27">
        <f t="shared" si="112"/>
        <v>315.98729266805094</v>
      </c>
      <c r="G374" s="30">
        <f>IF(A374&gt;$C$3,"_",$C$8-SUM($F$26:F374))</f>
        <v>44417.990696840861</v>
      </c>
      <c r="H374" s="21">
        <f>IF(A374&gt;$C$3,"_",IFERROR(VLOOKUP(B374,BAZA_LIBOR_WIBOR_KURS!$C$2:$F$145,4,FALSE),H373))</f>
        <v>3.9140000000000001</v>
      </c>
      <c r="I374" s="20">
        <f>IF(A374&gt;$C$3,"_",IFERROR(VLOOKUP(B374,BAZA_LIBOR_WIBOR_KURS!$C$2:$F$145,3,FALSE),I373))</f>
        <v>1.7299999999999999E-2</v>
      </c>
      <c r="J374" s="20">
        <f t="shared" si="113"/>
        <v>0.02</v>
      </c>
      <c r="K374" s="28">
        <f t="shared" si="108"/>
        <v>0</v>
      </c>
      <c r="L374" s="21">
        <f t="shared" si="114"/>
        <v>2177.15</v>
      </c>
      <c r="M374" s="21">
        <f t="shared" si="115"/>
        <v>-2177.15</v>
      </c>
      <c r="N374" s="31">
        <f>IF(A374&gt;$C$3,"_",$C$2-SUM($M$26:M374))</f>
        <v>702599.60507922608</v>
      </c>
      <c r="P374" s="34">
        <f t="shared" si="116"/>
        <v>185.01048794249107</v>
      </c>
      <c r="Q374" s="34">
        <f t="shared" si="117"/>
        <v>1236.7742635027514</v>
      </c>
      <c r="R374" s="34">
        <f t="shared" si="118"/>
        <v>1421.7847514452424</v>
      </c>
      <c r="T374" s="34">
        <f t="shared" si="119"/>
        <v>135.64938178907431</v>
      </c>
      <c r="U374" s="34">
        <f t="shared" si="120"/>
        <v>906.80083125306419</v>
      </c>
      <c r="V374" s="34">
        <f t="shared" si="121"/>
        <v>1042.4502130421386</v>
      </c>
      <c r="X374" s="34">
        <f t="shared" si="125"/>
        <v>421.43324952227931</v>
      </c>
      <c r="Y374" s="34">
        <f t="shared" si="126"/>
        <v>832.36037521052026</v>
      </c>
      <c r="Z374" s="34">
        <f t="shared" si="127"/>
        <v>1253.7936247327996</v>
      </c>
      <c r="AA374" s="34">
        <f t="shared" si="128"/>
        <v>134749.38209844503</v>
      </c>
      <c r="AB374" s="33">
        <f t="shared" si="122"/>
        <v>3.0336667639499688</v>
      </c>
      <c r="AC374" s="11">
        <f t="shared" si="123"/>
        <v>49888</v>
      </c>
    </row>
    <row r="375" spans="1:29">
      <c r="A375" s="17">
        <f t="shared" si="124"/>
        <v>350</v>
      </c>
      <c r="B375" s="19">
        <f t="shared" si="109"/>
        <v>49919</v>
      </c>
      <c r="C375" s="20">
        <f>IF(A375&gt;$C$3,"_",IFERROR(VLOOKUP(B375,BAZA_LIBOR_WIBOR_KURS!$C$2:$F$145,2,FALSE),C374))</f>
        <v>-7.3200000000000001E-3</v>
      </c>
      <c r="D375" s="20">
        <f t="shared" si="110"/>
        <v>0.02</v>
      </c>
      <c r="E375" s="27">
        <f t="shared" si="111"/>
        <v>46.935010169661844</v>
      </c>
      <c r="F375" s="27">
        <f t="shared" si="112"/>
        <v>316.3211859073034</v>
      </c>
      <c r="G375" s="30">
        <f>IF(A375&gt;$C$3,"_",$C$8-SUM($F$26:F375))</f>
        <v>44101.669510933556</v>
      </c>
      <c r="H375" s="21">
        <f>IF(A375&gt;$C$3,"_",IFERROR(VLOOKUP(B375,BAZA_LIBOR_WIBOR_KURS!$C$2:$F$145,4,FALSE),H374))</f>
        <v>3.9140000000000001</v>
      </c>
      <c r="I375" s="20">
        <f>IF(A375&gt;$C$3,"_",IFERROR(VLOOKUP(B375,BAZA_LIBOR_WIBOR_KURS!$C$2:$F$145,3,FALSE),I374))</f>
        <v>1.7299999999999999E-2</v>
      </c>
      <c r="J375" s="20">
        <f t="shared" si="113"/>
        <v>0.02</v>
      </c>
      <c r="K375" s="28">
        <f t="shared" si="108"/>
        <v>0</v>
      </c>
      <c r="L375" s="21">
        <f t="shared" si="114"/>
        <v>2183.91</v>
      </c>
      <c r="M375" s="21">
        <f t="shared" si="115"/>
        <v>-2183.91</v>
      </c>
      <c r="N375" s="31">
        <f>IF(A375&gt;$C$3,"_",$C$2-SUM($M$26:M375))</f>
        <v>704783.51507922611</v>
      </c>
      <c r="P375" s="34">
        <f t="shared" si="116"/>
        <v>183.70362980405648</v>
      </c>
      <c r="Q375" s="34">
        <f t="shared" si="117"/>
        <v>1238.0811216411855</v>
      </c>
      <c r="R375" s="34">
        <f t="shared" si="118"/>
        <v>1421.7847514452419</v>
      </c>
      <c r="T375" s="34">
        <f t="shared" si="119"/>
        <v>134.69119557738355</v>
      </c>
      <c r="U375" s="34">
        <f t="shared" si="120"/>
        <v>907.75901746475461</v>
      </c>
      <c r="V375" s="34">
        <f t="shared" si="121"/>
        <v>1042.4502130421381</v>
      </c>
      <c r="X375" s="34">
        <f t="shared" si="125"/>
        <v>418.84599602266661</v>
      </c>
      <c r="Y375" s="34">
        <f t="shared" si="126"/>
        <v>834.94762871013279</v>
      </c>
      <c r="Z375" s="34">
        <f t="shared" si="127"/>
        <v>1253.7936247327993</v>
      </c>
      <c r="AA375" s="34">
        <f t="shared" si="128"/>
        <v>133914.4344697349</v>
      </c>
      <c r="AB375" s="33">
        <f t="shared" si="122"/>
        <v>3.0364935376547417</v>
      </c>
      <c r="AC375" s="11">
        <f t="shared" si="123"/>
        <v>49919</v>
      </c>
    </row>
    <row r="376" spans="1:29">
      <c r="A376" s="17">
        <f t="shared" si="124"/>
        <v>351</v>
      </c>
      <c r="B376" s="19">
        <f t="shared" si="109"/>
        <v>49949</v>
      </c>
      <c r="C376" s="20">
        <f>IF(A376&gt;$C$3,"_",IFERROR(VLOOKUP(B376,BAZA_LIBOR_WIBOR_KURS!$C$2:$F$145,2,FALSE),C375))</f>
        <v>-7.3200000000000001E-3</v>
      </c>
      <c r="D376" s="20">
        <f t="shared" si="110"/>
        <v>0.02</v>
      </c>
      <c r="E376" s="27">
        <f t="shared" si="111"/>
        <v>46.600764116553123</v>
      </c>
      <c r="F376" s="27">
        <f t="shared" si="112"/>
        <v>316.65543196041216</v>
      </c>
      <c r="G376" s="30">
        <f>IF(A376&gt;$C$3,"_",$C$8-SUM($F$26:F376))</f>
        <v>43785.014078973138</v>
      </c>
      <c r="H376" s="21">
        <f>IF(A376&gt;$C$3,"_",IFERROR(VLOOKUP(B376,BAZA_LIBOR_WIBOR_KURS!$C$2:$F$145,4,FALSE),H375))</f>
        <v>3.9140000000000001</v>
      </c>
      <c r="I376" s="20">
        <f>IF(A376&gt;$C$3,"_",IFERROR(VLOOKUP(B376,BAZA_LIBOR_WIBOR_KURS!$C$2:$F$145,3,FALSE),I375))</f>
        <v>1.7299999999999999E-2</v>
      </c>
      <c r="J376" s="20">
        <f t="shared" si="113"/>
        <v>0.02</v>
      </c>
      <c r="K376" s="28">
        <f t="shared" si="108"/>
        <v>0</v>
      </c>
      <c r="L376" s="21">
        <f t="shared" si="114"/>
        <v>2190.6999999999998</v>
      </c>
      <c r="M376" s="21">
        <f t="shared" si="115"/>
        <v>-2190.6999999999998</v>
      </c>
      <c r="N376" s="31">
        <f>IF(A376&gt;$C$3,"_",$C$2-SUM($M$26:M376))</f>
        <v>706974.21507922607</v>
      </c>
      <c r="P376" s="34">
        <f t="shared" si="116"/>
        <v>182.39539075218892</v>
      </c>
      <c r="Q376" s="34">
        <f t="shared" si="117"/>
        <v>1239.3893606930533</v>
      </c>
      <c r="R376" s="34">
        <f t="shared" si="118"/>
        <v>1421.7847514452421</v>
      </c>
      <c r="T376" s="34">
        <f t="shared" si="119"/>
        <v>133.73199688226245</v>
      </c>
      <c r="U376" s="34">
        <f t="shared" si="120"/>
        <v>908.71821615987585</v>
      </c>
      <c r="V376" s="34">
        <f t="shared" si="121"/>
        <v>1042.4502130421383</v>
      </c>
      <c r="X376" s="34">
        <f t="shared" si="125"/>
        <v>416.25070047675928</v>
      </c>
      <c r="Y376" s="34">
        <f t="shared" si="126"/>
        <v>837.54292425604035</v>
      </c>
      <c r="Z376" s="34">
        <f t="shared" si="127"/>
        <v>1253.7936247327996</v>
      </c>
      <c r="AA376" s="34">
        <f t="shared" si="128"/>
        <v>133076.89154547887</v>
      </c>
      <c r="AB376" s="33">
        <f t="shared" si="122"/>
        <v>3.0393250829028817</v>
      </c>
      <c r="AC376" s="11">
        <f t="shared" si="123"/>
        <v>49949</v>
      </c>
    </row>
    <row r="377" spans="1:29">
      <c r="A377" s="17">
        <f t="shared" si="124"/>
        <v>352</v>
      </c>
      <c r="B377" s="19">
        <f t="shared" si="109"/>
        <v>49980</v>
      </c>
      <c r="C377" s="20">
        <f>IF(A377&gt;$C$3,"_",IFERROR(VLOOKUP(B377,BAZA_LIBOR_WIBOR_KURS!$C$2:$F$145,2,FALSE),C376))</f>
        <v>-7.3200000000000001E-3</v>
      </c>
      <c r="D377" s="20">
        <f t="shared" si="110"/>
        <v>0.02</v>
      </c>
      <c r="E377" s="27">
        <f t="shared" si="111"/>
        <v>46.266164876781616</v>
      </c>
      <c r="F377" s="27">
        <f t="shared" si="112"/>
        <v>316.99003120018364</v>
      </c>
      <c r="G377" s="30">
        <f>IF(A377&gt;$C$3,"_",$C$8-SUM($F$26:F377))</f>
        <v>43468.024047772953</v>
      </c>
      <c r="H377" s="21">
        <f>IF(A377&gt;$C$3,"_",IFERROR(VLOOKUP(B377,BAZA_LIBOR_WIBOR_KURS!$C$2:$F$145,4,FALSE),H376))</f>
        <v>3.9140000000000001</v>
      </c>
      <c r="I377" s="20">
        <f>IF(A377&gt;$C$3,"_",IFERROR(VLOOKUP(B377,BAZA_LIBOR_WIBOR_KURS!$C$2:$F$145,3,FALSE),I376))</f>
        <v>1.7299999999999999E-2</v>
      </c>
      <c r="J377" s="20">
        <f t="shared" si="113"/>
        <v>0.02</v>
      </c>
      <c r="K377" s="28">
        <f t="shared" si="108"/>
        <v>0</v>
      </c>
      <c r="L377" s="21">
        <f t="shared" si="114"/>
        <v>2197.5100000000002</v>
      </c>
      <c r="M377" s="21">
        <f t="shared" si="115"/>
        <v>-2197.5100000000002</v>
      </c>
      <c r="N377" s="31">
        <f>IF(A377&gt;$C$3,"_",$C$2-SUM($M$26:M377))</f>
        <v>709171.72507922607</v>
      </c>
      <c r="P377" s="34">
        <f t="shared" si="116"/>
        <v>181.08576932772326</v>
      </c>
      <c r="Q377" s="34">
        <f t="shared" si="117"/>
        <v>1240.6989821175189</v>
      </c>
      <c r="R377" s="34">
        <f t="shared" si="118"/>
        <v>1421.7847514452421</v>
      </c>
      <c r="T377" s="34">
        <f t="shared" si="119"/>
        <v>132.77178463385349</v>
      </c>
      <c r="U377" s="34">
        <f t="shared" si="120"/>
        <v>909.67842840828473</v>
      </c>
      <c r="V377" s="34">
        <f t="shared" si="121"/>
        <v>1042.4502130421383</v>
      </c>
      <c r="X377" s="34">
        <f t="shared" si="125"/>
        <v>413.64733788719678</v>
      </c>
      <c r="Y377" s="34">
        <f t="shared" si="126"/>
        <v>840.14628684560284</v>
      </c>
      <c r="Z377" s="34">
        <f t="shared" si="127"/>
        <v>1253.7936247327996</v>
      </c>
      <c r="AA377" s="34">
        <f t="shared" si="128"/>
        <v>132236.74525863325</v>
      </c>
      <c r="AB377" s="33">
        <f t="shared" si="122"/>
        <v>3.042161408425196</v>
      </c>
      <c r="AC377" s="11">
        <f t="shared" si="123"/>
        <v>49980</v>
      </c>
    </row>
    <row r="378" spans="1:29">
      <c r="A378" s="17">
        <f t="shared" si="124"/>
        <v>353</v>
      </c>
      <c r="B378" s="19">
        <f t="shared" si="109"/>
        <v>50010</v>
      </c>
      <c r="C378" s="20">
        <f>IF(A378&gt;$C$3,"_",IFERROR(VLOOKUP(B378,BAZA_LIBOR_WIBOR_KURS!$C$2:$F$145,2,FALSE),C377))</f>
        <v>-7.3200000000000001E-3</v>
      </c>
      <c r="D378" s="20">
        <f t="shared" si="110"/>
        <v>0.02</v>
      </c>
      <c r="E378" s="27">
        <f t="shared" si="111"/>
        <v>45.931212077146753</v>
      </c>
      <c r="F378" s="27">
        <f t="shared" si="112"/>
        <v>317.32498399981847</v>
      </c>
      <c r="G378" s="30">
        <f>IF(A378&gt;$C$3,"_",$C$8-SUM($F$26:F378))</f>
        <v>43150.699063773136</v>
      </c>
      <c r="H378" s="21">
        <f>IF(A378&gt;$C$3,"_",IFERROR(VLOOKUP(B378,BAZA_LIBOR_WIBOR_KURS!$C$2:$F$145,4,FALSE),H377))</f>
        <v>3.9140000000000001</v>
      </c>
      <c r="I378" s="20">
        <f>IF(A378&gt;$C$3,"_",IFERROR(VLOOKUP(B378,BAZA_LIBOR_WIBOR_KURS!$C$2:$F$145,3,FALSE),I377))</f>
        <v>1.7299999999999999E-2</v>
      </c>
      <c r="J378" s="20">
        <f t="shared" si="113"/>
        <v>0.02</v>
      </c>
      <c r="K378" s="28">
        <f t="shared" si="108"/>
        <v>0</v>
      </c>
      <c r="L378" s="21">
        <f t="shared" si="114"/>
        <v>2204.34</v>
      </c>
      <c r="M378" s="21">
        <f t="shared" si="115"/>
        <v>-2204.34</v>
      </c>
      <c r="N378" s="31">
        <f>IF(A378&gt;$C$3,"_",$C$2-SUM($M$26:M378))</f>
        <v>711376.06507922616</v>
      </c>
      <c r="P378" s="34">
        <f t="shared" si="116"/>
        <v>179.7747640699524</v>
      </c>
      <c r="Q378" s="34">
        <f t="shared" si="117"/>
        <v>1242.0099873752895</v>
      </c>
      <c r="R378" s="34">
        <f t="shared" si="118"/>
        <v>1421.7847514452419</v>
      </c>
      <c r="T378" s="34">
        <f t="shared" si="119"/>
        <v>131.81055776116875</v>
      </c>
      <c r="U378" s="34">
        <f t="shared" si="120"/>
        <v>910.63965528096946</v>
      </c>
      <c r="V378" s="34">
        <f t="shared" si="121"/>
        <v>1042.4502130421383</v>
      </c>
      <c r="X378" s="34">
        <f t="shared" si="125"/>
        <v>411.03588317891831</v>
      </c>
      <c r="Y378" s="34">
        <f t="shared" si="126"/>
        <v>842.75774155388103</v>
      </c>
      <c r="Z378" s="34">
        <f t="shared" si="127"/>
        <v>1253.7936247327993</v>
      </c>
      <c r="AA378" s="34">
        <f t="shared" si="128"/>
        <v>131393.98751707937</v>
      </c>
      <c r="AB378" s="33">
        <f t="shared" si="122"/>
        <v>3.0450025229693267</v>
      </c>
      <c r="AC378" s="11">
        <f t="shared" si="123"/>
        <v>50010</v>
      </c>
    </row>
    <row r="379" spans="1:29">
      <c r="A379" s="17">
        <f t="shared" si="124"/>
        <v>354</v>
      </c>
      <c r="B379" s="19">
        <f t="shared" si="109"/>
        <v>50041</v>
      </c>
      <c r="C379" s="20">
        <f>IF(A379&gt;$C$3,"_",IFERROR(VLOOKUP(B379,BAZA_LIBOR_WIBOR_KURS!$C$2:$F$145,2,FALSE),C378))</f>
        <v>-7.3200000000000001E-3</v>
      </c>
      <c r="D379" s="20">
        <f t="shared" si="110"/>
        <v>0.02</v>
      </c>
      <c r="E379" s="27">
        <f t="shared" si="111"/>
        <v>45.595905344053612</v>
      </c>
      <c r="F379" s="27">
        <f t="shared" si="112"/>
        <v>317.66029073291168</v>
      </c>
      <c r="G379" s="30">
        <f>IF(A379&gt;$C$3,"_",$C$8-SUM($F$26:F379))</f>
        <v>42833.038773040229</v>
      </c>
      <c r="H379" s="21">
        <f>IF(A379&gt;$C$3,"_",IFERROR(VLOOKUP(B379,BAZA_LIBOR_WIBOR_KURS!$C$2:$F$145,4,FALSE),H378))</f>
        <v>3.9140000000000001</v>
      </c>
      <c r="I379" s="20">
        <f>IF(A379&gt;$C$3,"_",IFERROR(VLOOKUP(B379,BAZA_LIBOR_WIBOR_KURS!$C$2:$F$145,3,FALSE),I378))</f>
        <v>1.7299999999999999E-2</v>
      </c>
      <c r="J379" s="20">
        <f t="shared" si="113"/>
        <v>0.02</v>
      </c>
      <c r="K379" s="28">
        <f t="shared" si="108"/>
        <v>0</v>
      </c>
      <c r="L379" s="21">
        <f t="shared" si="114"/>
        <v>2211.19</v>
      </c>
      <c r="M379" s="21">
        <f t="shared" si="115"/>
        <v>-2211.19</v>
      </c>
      <c r="N379" s="31">
        <f>IF(A379&gt;$C$3,"_",$C$2-SUM($M$26:M379))</f>
        <v>713587.2550792261</v>
      </c>
      <c r="P379" s="34">
        <f t="shared" si="116"/>
        <v>178.46237351662583</v>
      </c>
      <c r="Q379" s="34">
        <f t="shared" si="117"/>
        <v>1243.3223779286163</v>
      </c>
      <c r="R379" s="34">
        <f t="shared" si="118"/>
        <v>1421.7847514452421</v>
      </c>
      <c r="T379" s="34">
        <f t="shared" si="119"/>
        <v>130.84831519208851</v>
      </c>
      <c r="U379" s="34">
        <f t="shared" si="120"/>
        <v>911.6018978500498</v>
      </c>
      <c r="V379" s="34">
        <f t="shared" si="121"/>
        <v>1042.4502130421383</v>
      </c>
      <c r="X379" s="34">
        <f t="shared" si="125"/>
        <v>408.41631119892168</v>
      </c>
      <c r="Y379" s="34">
        <f t="shared" si="126"/>
        <v>845.37731353387778</v>
      </c>
      <c r="Z379" s="34">
        <f t="shared" si="127"/>
        <v>1253.7936247327993</v>
      </c>
      <c r="AA379" s="34">
        <f t="shared" si="128"/>
        <v>130548.6102035455</v>
      </c>
      <c r="AB379" s="33">
        <f t="shared" si="122"/>
        <v>3.0478484352997808</v>
      </c>
      <c r="AC379" s="11">
        <f t="shared" si="123"/>
        <v>50041</v>
      </c>
    </row>
    <row r="380" spans="1:29">
      <c r="A380" s="17">
        <f t="shared" si="124"/>
        <v>355</v>
      </c>
      <c r="B380" s="19">
        <f t="shared" si="109"/>
        <v>50072</v>
      </c>
      <c r="C380" s="20">
        <f>IF(A380&gt;$C$3,"_",IFERROR(VLOOKUP(B380,BAZA_LIBOR_WIBOR_KURS!$C$2:$F$145,2,FALSE),C379))</f>
        <v>-7.3200000000000001E-3</v>
      </c>
      <c r="D380" s="20">
        <f t="shared" si="110"/>
        <v>0.02</v>
      </c>
      <c r="E380" s="27">
        <f t="shared" si="111"/>
        <v>45.260244303512508</v>
      </c>
      <c r="F380" s="27">
        <f t="shared" si="112"/>
        <v>317.99595177345276</v>
      </c>
      <c r="G380" s="30">
        <f>IF(A380&gt;$C$3,"_",$C$8-SUM($F$26:F380))</f>
        <v>42515.042821266776</v>
      </c>
      <c r="H380" s="21">
        <f>IF(A380&gt;$C$3,"_",IFERROR(VLOOKUP(B380,BAZA_LIBOR_WIBOR_KURS!$C$2:$F$145,4,FALSE),H379))</f>
        <v>3.9140000000000001</v>
      </c>
      <c r="I380" s="20">
        <f>IF(A380&gt;$C$3,"_",IFERROR(VLOOKUP(B380,BAZA_LIBOR_WIBOR_KURS!$C$2:$F$145,3,FALSE),I379))</f>
        <v>1.7299999999999999E-2</v>
      </c>
      <c r="J380" s="20">
        <f t="shared" si="113"/>
        <v>0.02</v>
      </c>
      <c r="K380" s="28">
        <f t="shared" si="108"/>
        <v>0</v>
      </c>
      <c r="L380" s="21">
        <f t="shared" si="114"/>
        <v>2218.0700000000002</v>
      </c>
      <c r="M380" s="21">
        <f t="shared" si="115"/>
        <v>-2218.0700000000002</v>
      </c>
      <c r="N380" s="31">
        <f>IF(A380&gt;$C$3,"_",$C$2-SUM($M$26:M380))</f>
        <v>715805.32507922617</v>
      </c>
      <c r="P380" s="34">
        <f t="shared" si="116"/>
        <v>177.14859620394796</v>
      </c>
      <c r="Q380" s="34">
        <f t="shared" si="117"/>
        <v>1244.6361552412941</v>
      </c>
      <c r="R380" s="34">
        <f t="shared" si="118"/>
        <v>1421.7847514452421</v>
      </c>
      <c r="T380" s="34">
        <f t="shared" si="119"/>
        <v>129.88505585336031</v>
      </c>
      <c r="U380" s="34">
        <f t="shared" si="120"/>
        <v>912.5651571887779</v>
      </c>
      <c r="V380" s="34">
        <f t="shared" si="121"/>
        <v>1042.4502130421383</v>
      </c>
      <c r="X380" s="34">
        <f t="shared" si="125"/>
        <v>405.78859671602055</v>
      </c>
      <c r="Y380" s="34">
        <f t="shared" si="126"/>
        <v>848.00502801677885</v>
      </c>
      <c r="Z380" s="34">
        <f t="shared" si="127"/>
        <v>1253.7936247327993</v>
      </c>
      <c r="AA380" s="34">
        <f t="shared" si="128"/>
        <v>129700.60517552872</v>
      </c>
      <c r="AB380" s="33">
        <f t="shared" si="122"/>
        <v>3.0506991541979627</v>
      </c>
      <c r="AC380" s="11">
        <f t="shared" si="123"/>
        <v>50072</v>
      </c>
    </row>
    <row r="381" spans="1:29">
      <c r="A381" s="17">
        <f t="shared" si="124"/>
        <v>356</v>
      </c>
      <c r="B381" s="19">
        <f t="shared" si="109"/>
        <v>50100</v>
      </c>
      <c r="C381" s="20">
        <f>IF(A381&gt;$C$3,"_",IFERROR(VLOOKUP(B381,BAZA_LIBOR_WIBOR_KURS!$C$2:$F$145,2,FALSE),C380))</f>
        <v>-7.3200000000000001E-3</v>
      </c>
      <c r="D381" s="20">
        <f t="shared" si="110"/>
        <v>0.02</v>
      </c>
      <c r="E381" s="27">
        <f t="shared" si="111"/>
        <v>44.924228581138564</v>
      </c>
      <c r="F381" s="27">
        <f t="shared" si="112"/>
        <v>318.3319674958268</v>
      </c>
      <c r="G381" s="30">
        <f>IF(A381&gt;$C$3,"_",$C$8-SUM($F$26:F381))</f>
        <v>42196.710853770943</v>
      </c>
      <c r="H381" s="21">
        <f>IF(A381&gt;$C$3,"_",IFERROR(VLOOKUP(B381,BAZA_LIBOR_WIBOR_KURS!$C$2:$F$145,4,FALSE),H380))</f>
        <v>3.9140000000000001</v>
      </c>
      <c r="I381" s="20">
        <f>IF(A381&gt;$C$3,"_",IFERROR(VLOOKUP(B381,BAZA_LIBOR_WIBOR_KURS!$C$2:$F$145,3,FALSE),I380))</f>
        <v>1.7299999999999999E-2</v>
      </c>
      <c r="J381" s="20">
        <f t="shared" si="113"/>
        <v>0.02</v>
      </c>
      <c r="K381" s="28">
        <f t="shared" si="108"/>
        <v>0</v>
      </c>
      <c r="L381" s="21">
        <f t="shared" si="114"/>
        <v>2224.96</v>
      </c>
      <c r="M381" s="21">
        <f t="shared" si="115"/>
        <v>-2224.96</v>
      </c>
      <c r="N381" s="31">
        <f>IF(A381&gt;$C$3,"_",$C$2-SUM($M$26:M381))</f>
        <v>718030.28507922613</v>
      </c>
      <c r="P381" s="34">
        <f t="shared" si="116"/>
        <v>175.83343066657633</v>
      </c>
      <c r="Q381" s="34">
        <f t="shared" si="117"/>
        <v>1245.9513207786661</v>
      </c>
      <c r="R381" s="34">
        <f t="shared" si="118"/>
        <v>1421.7847514452424</v>
      </c>
      <c r="T381" s="34">
        <f t="shared" si="119"/>
        <v>128.92077867059751</v>
      </c>
      <c r="U381" s="34">
        <f t="shared" si="120"/>
        <v>913.52943437154102</v>
      </c>
      <c r="V381" s="34">
        <f t="shared" si="121"/>
        <v>1042.4502130421386</v>
      </c>
      <c r="X381" s="34">
        <f t="shared" si="125"/>
        <v>403.15271442060174</v>
      </c>
      <c r="Y381" s="34">
        <f t="shared" si="126"/>
        <v>850.64091031219778</v>
      </c>
      <c r="Z381" s="34">
        <f t="shared" si="127"/>
        <v>1253.7936247327996</v>
      </c>
      <c r="AA381" s="34">
        <f t="shared" si="128"/>
        <v>128849.96426521652</v>
      </c>
      <c r="AB381" s="33">
        <f t="shared" si="122"/>
        <v>3.0535546884622109</v>
      </c>
      <c r="AC381" s="11">
        <f t="shared" si="123"/>
        <v>50100</v>
      </c>
    </row>
    <row r="382" spans="1:29">
      <c r="A382" s="17">
        <f t="shared" si="124"/>
        <v>357</v>
      </c>
      <c r="B382" s="19">
        <f t="shared" si="109"/>
        <v>50131</v>
      </c>
      <c r="C382" s="20">
        <f>IF(A382&gt;$C$3,"_",IFERROR(VLOOKUP(B382,BAZA_LIBOR_WIBOR_KURS!$C$2:$F$145,2,FALSE),C381))</f>
        <v>-7.3200000000000001E-3</v>
      </c>
      <c r="D382" s="20">
        <f t="shared" si="110"/>
        <v>0.02</v>
      </c>
      <c r="E382" s="27">
        <f t="shared" si="111"/>
        <v>44.587857802151298</v>
      </c>
      <c r="F382" s="27">
        <f t="shared" si="112"/>
        <v>318.668338274814</v>
      </c>
      <c r="G382" s="30">
        <f>IF(A382&gt;$C$3,"_",$C$8-SUM($F$26:F382))</f>
        <v>41878.042515496127</v>
      </c>
      <c r="H382" s="21">
        <f>IF(A382&gt;$C$3,"_",IFERROR(VLOOKUP(B382,BAZA_LIBOR_WIBOR_KURS!$C$2:$F$145,4,FALSE),H381))</f>
        <v>3.9140000000000001</v>
      </c>
      <c r="I382" s="20">
        <f>IF(A382&gt;$C$3,"_",IFERROR(VLOOKUP(B382,BAZA_LIBOR_WIBOR_KURS!$C$2:$F$145,3,FALSE),I381))</f>
        <v>1.7299999999999999E-2</v>
      </c>
      <c r="J382" s="20">
        <f t="shared" si="113"/>
        <v>0.02</v>
      </c>
      <c r="K382" s="28">
        <f t="shared" si="108"/>
        <v>0</v>
      </c>
      <c r="L382" s="21">
        <f t="shared" si="114"/>
        <v>2231.88</v>
      </c>
      <c r="M382" s="21">
        <f t="shared" si="115"/>
        <v>-2231.88</v>
      </c>
      <c r="N382" s="31">
        <f>IF(A382&gt;$C$3,"_",$C$2-SUM($M$26:M382))</f>
        <v>720262.16507922614</v>
      </c>
      <c r="P382" s="34">
        <f t="shared" si="116"/>
        <v>174.5168754376202</v>
      </c>
      <c r="Q382" s="34">
        <f t="shared" si="117"/>
        <v>1247.2678760076221</v>
      </c>
      <c r="R382" s="34">
        <f t="shared" si="118"/>
        <v>1421.7847514452424</v>
      </c>
      <c r="T382" s="34">
        <f t="shared" si="119"/>
        <v>127.95548256827823</v>
      </c>
      <c r="U382" s="34">
        <f t="shared" si="120"/>
        <v>914.49473047386016</v>
      </c>
      <c r="V382" s="34">
        <f t="shared" si="121"/>
        <v>1042.4502130421383</v>
      </c>
      <c r="X382" s="34">
        <f t="shared" si="125"/>
        <v>400.50863892438127</v>
      </c>
      <c r="Y382" s="34">
        <f t="shared" si="126"/>
        <v>853.28498580841813</v>
      </c>
      <c r="Z382" s="34">
        <f t="shared" si="127"/>
        <v>1253.7936247327993</v>
      </c>
      <c r="AA382" s="34">
        <f t="shared" si="128"/>
        <v>127996.6792794081</v>
      </c>
      <c r="AB382" s="33">
        <f t="shared" si="122"/>
        <v>3.0564150469078277</v>
      </c>
      <c r="AC382" s="11">
        <f t="shared" si="123"/>
        <v>50131</v>
      </c>
    </row>
    <row r="383" spans="1:29">
      <c r="A383" s="17">
        <f t="shared" si="124"/>
        <v>358</v>
      </c>
      <c r="B383" s="19">
        <f t="shared" si="109"/>
        <v>50161</v>
      </c>
      <c r="C383" s="20">
        <f>IF(A383&gt;$C$3,"_",IFERROR(VLOOKUP(B383,BAZA_LIBOR_WIBOR_KURS!$C$2:$F$145,2,FALSE),C382))</f>
        <v>-7.3200000000000001E-3</v>
      </c>
      <c r="D383" s="20">
        <f t="shared" si="110"/>
        <v>0.02</v>
      </c>
      <c r="E383" s="27">
        <f t="shared" si="111"/>
        <v>44.251131591374239</v>
      </c>
      <c r="F383" s="27">
        <f t="shared" si="112"/>
        <v>319.00506448559099</v>
      </c>
      <c r="G383" s="30">
        <f>IF(A383&gt;$C$3,"_",$C$8-SUM($F$26:F383))</f>
        <v>41559.037451010532</v>
      </c>
      <c r="H383" s="21">
        <f>IF(A383&gt;$C$3,"_",IFERROR(VLOOKUP(B383,BAZA_LIBOR_WIBOR_KURS!$C$2:$F$145,4,FALSE),H382))</f>
        <v>3.9140000000000001</v>
      </c>
      <c r="I383" s="20">
        <f>IF(A383&gt;$C$3,"_",IFERROR(VLOOKUP(B383,BAZA_LIBOR_WIBOR_KURS!$C$2:$F$145,3,FALSE),I382))</f>
        <v>1.7299999999999999E-2</v>
      </c>
      <c r="J383" s="20">
        <f t="shared" si="113"/>
        <v>0.02</v>
      </c>
      <c r="K383" s="28">
        <f t="shared" si="108"/>
        <v>0</v>
      </c>
      <c r="L383" s="21">
        <f t="shared" si="114"/>
        <v>2238.81</v>
      </c>
      <c r="M383" s="21">
        <f t="shared" si="115"/>
        <v>-2238.81</v>
      </c>
      <c r="N383" s="31">
        <f>IF(A383&gt;$C$3,"_",$C$2-SUM($M$26:M383))</f>
        <v>722500.97507922607</v>
      </c>
      <c r="P383" s="34">
        <f t="shared" si="116"/>
        <v>173.19892904863877</v>
      </c>
      <c r="Q383" s="34">
        <f t="shared" si="117"/>
        <v>1248.5858223966031</v>
      </c>
      <c r="R383" s="34">
        <f t="shared" si="118"/>
        <v>1421.7847514452419</v>
      </c>
      <c r="T383" s="34">
        <f t="shared" si="119"/>
        <v>126.98916646974416</v>
      </c>
      <c r="U383" s="34">
        <f t="shared" si="120"/>
        <v>915.46104657239403</v>
      </c>
      <c r="V383" s="34">
        <f t="shared" si="121"/>
        <v>1042.4502130421381</v>
      </c>
      <c r="X383" s="34">
        <f t="shared" si="125"/>
        <v>397.85634476016014</v>
      </c>
      <c r="Y383" s="34">
        <f t="shared" si="126"/>
        <v>855.93727997263932</v>
      </c>
      <c r="Z383" s="34">
        <f t="shared" si="127"/>
        <v>1253.7936247327993</v>
      </c>
      <c r="AA383" s="34">
        <f t="shared" si="128"/>
        <v>127140.74199943546</v>
      </c>
      <c r="AB383" s="33">
        <f t="shared" si="122"/>
        <v>3.0592802383671174</v>
      </c>
      <c r="AC383" s="11">
        <f t="shared" si="123"/>
        <v>50161</v>
      </c>
    </row>
    <row r="384" spans="1:29">
      <c r="A384" s="17">
        <f t="shared" si="124"/>
        <v>359</v>
      </c>
      <c r="B384" s="19">
        <f t="shared" si="109"/>
        <v>50192</v>
      </c>
      <c r="C384" s="20">
        <f>IF(A384&gt;$C$3,"_",IFERROR(VLOOKUP(B384,BAZA_LIBOR_WIBOR_KURS!$C$2:$F$145,2,FALSE),C383))</f>
        <v>-7.3200000000000001E-3</v>
      </c>
      <c r="D384" s="20">
        <f t="shared" si="110"/>
        <v>0.02</v>
      </c>
      <c r="E384" s="27">
        <f t="shared" si="111"/>
        <v>43.914049573234465</v>
      </c>
      <c r="F384" s="27">
        <f t="shared" si="112"/>
        <v>319.34214650373065</v>
      </c>
      <c r="G384" s="30">
        <f>IF(A384&gt;$C$3,"_",$C$8-SUM($F$26:F384))</f>
        <v>41239.695304506808</v>
      </c>
      <c r="H384" s="21">
        <f>IF(A384&gt;$C$3,"_",IFERROR(VLOOKUP(B384,BAZA_LIBOR_WIBOR_KURS!$C$2:$F$145,4,FALSE),H383))</f>
        <v>3.9140000000000001</v>
      </c>
      <c r="I384" s="20">
        <f>IF(A384&gt;$C$3,"_",IFERROR(VLOOKUP(B384,BAZA_LIBOR_WIBOR_KURS!$C$2:$F$145,3,FALSE),I383))</f>
        <v>1.7299999999999999E-2</v>
      </c>
      <c r="J384" s="20">
        <f t="shared" si="113"/>
        <v>0.02</v>
      </c>
      <c r="K384" s="28">
        <f t="shared" si="108"/>
        <v>0</v>
      </c>
      <c r="L384" s="21">
        <f t="shared" si="114"/>
        <v>2245.77</v>
      </c>
      <c r="M384" s="21">
        <f t="shared" si="115"/>
        <v>-2245.77</v>
      </c>
      <c r="N384" s="31">
        <f>IF(A384&gt;$C$3,"_",$C$2-SUM($M$26:M384))</f>
        <v>724746.74507922609</v>
      </c>
      <c r="P384" s="34">
        <f t="shared" si="116"/>
        <v>171.8795900296397</v>
      </c>
      <c r="Q384" s="34">
        <f t="shared" si="117"/>
        <v>1249.9051614156017</v>
      </c>
      <c r="R384" s="34">
        <f t="shared" si="118"/>
        <v>1421.7847514452415</v>
      </c>
      <c r="T384" s="34">
        <f t="shared" si="119"/>
        <v>126.02182929719933</v>
      </c>
      <c r="U384" s="34">
        <f t="shared" si="120"/>
        <v>916.42838374493851</v>
      </c>
      <c r="V384" s="34">
        <f t="shared" si="121"/>
        <v>1042.4502130421379</v>
      </c>
      <c r="X384" s="34">
        <f t="shared" si="125"/>
        <v>395.19580638157851</v>
      </c>
      <c r="Y384" s="34">
        <f t="shared" si="126"/>
        <v>858.59781835122101</v>
      </c>
      <c r="Z384" s="34">
        <f t="shared" si="127"/>
        <v>1253.7936247327996</v>
      </c>
      <c r="AA384" s="34">
        <f t="shared" si="128"/>
        <v>126282.14418108424</v>
      </c>
      <c r="AB384" s="33">
        <f t="shared" si="122"/>
        <v>3.0621502716894158</v>
      </c>
      <c r="AC384" s="11">
        <f t="shared" si="123"/>
        <v>50192</v>
      </c>
    </row>
    <row r="385" spans="1:29">
      <c r="A385" s="17">
        <f t="shared" si="124"/>
        <v>360</v>
      </c>
      <c r="B385" s="19">
        <f t="shared" si="109"/>
        <v>50222</v>
      </c>
      <c r="C385" s="20">
        <f>IF(A385&gt;$C$3,"_",IFERROR(VLOOKUP(B385,BAZA_LIBOR_WIBOR_KURS!$C$2:$F$145,2,FALSE),C384))</f>
        <v>-7.3200000000000001E-3</v>
      </c>
      <c r="D385" s="20">
        <f t="shared" si="110"/>
        <v>0.02</v>
      </c>
      <c r="E385" s="27">
        <f t="shared" si="111"/>
        <v>43.576611371762198</v>
      </c>
      <c r="F385" s="27">
        <f t="shared" si="112"/>
        <v>319.67958470520301</v>
      </c>
      <c r="G385" s="30">
        <f>IF(A385&gt;$C$3,"_",$C$8-SUM($F$26:F385))</f>
        <v>40920.01571980161</v>
      </c>
      <c r="H385" s="21">
        <f>IF(A385&gt;$C$3,"_",IFERROR(VLOOKUP(B385,BAZA_LIBOR_WIBOR_KURS!$C$2:$F$145,4,FALSE),H384))</f>
        <v>3.9140000000000001</v>
      </c>
      <c r="I385" s="20">
        <f>IF(A385&gt;$C$3,"_",IFERROR(VLOOKUP(B385,BAZA_LIBOR_WIBOR_KURS!$C$2:$F$145,3,FALSE),I384))</f>
        <v>1.7299999999999999E-2</v>
      </c>
      <c r="J385" s="20">
        <f t="shared" si="113"/>
        <v>0.02</v>
      </c>
      <c r="K385" s="28">
        <f t="shared" si="108"/>
        <v>0</v>
      </c>
      <c r="L385" s="21">
        <f t="shared" si="114"/>
        <v>2252.75</v>
      </c>
      <c r="M385" s="21">
        <f t="shared" si="115"/>
        <v>-2252.75</v>
      </c>
      <c r="N385" s="31">
        <f>IF(A385&gt;$C$3,"_",$C$2-SUM($M$26:M385))</f>
        <v>726999.49507922609</v>
      </c>
      <c r="P385" s="34">
        <f t="shared" si="116"/>
        <v>170.55885690907724</v>
      </c>
      <c r="Q385" s="34">
        <f t="shared" si="117"/>
        <v>1251.2258945361646</v>
      </c>
      <c r="R385" s="34">
        <f t="shared" si="118"/>
        <v>1421.7847514452419</v>
      </c>
      <c r="T385" s="34">
        <f t="shared" si="119"/>
        <v>125.05346997170888</v>
      </c>
      <c r="U385" s="34">
        <f t="shared" si="120"/>
        <v>917.39674307042924</v>
      </c>
      <c r="V385" s="34">
        <f t="shared" si="121"/>
        <v>1042.4502130421381</v>
      </c>
      <c r="X385" s="34">
        <f t="shared" si="125"/>
        <v>392.52699816287014</v>
      </c>
      <c r="Y385" s="34">
        <f t="shared" si="126"/>
        <v>861.26662656992926</v>
      </c>
      <c r="Z385" s="34">
        <f t="shared" si="127"/>
        <v>1253.7936247327993</v>
      </c>
      <c r="AA385" s="34">
        <f t="shared" si="128"/>
        <v>125420.87755451431</v>
      </c>
      <c r="AB385" s="33">
        <f t="shared" si="122"/>
        <v>3.0650251557411274</v>
      </c>
      <c r="AC385" s="11">
        <f t="shared" si="123"/>
        <v>50222</v>
      </c>
    </row>
    <row r="386" spans="1:29">
      <c r="A386" s="17">
        <f t="shared" si="124"/>
        <v>361</v>
      </c>
      <c r="B386" s="19">
        <f t="shared" si="109"/>
        <v>50253</v>
      </c>
      <c r="C386" s="20">
        <f>IF(A386&gt;$C$3,"_",IFERROR(VLOOKUP(B386,BAZA_LIBOR_WIBOR_KURS!$C$2:$F$145,2,FALSE),C385))</f>
        <v>-7.3200000000000001E-3</v>
      </c>
      <c r="D386" s="20">
        <f t="shared" si="110"/>
        <v>0.02</v>
      </c>
      <c r="E386" s="27">
        <f t="shared" si="111"/>
        <v>43.238816610590369</v>
      </c>
      <c r="F386" s="27">
        <f t="shared" si="112"/>
        <v>320.0173794663749</v>
      </c>
      <c r="G386" s="30">
        <f>IF(A386&gt;$C$3,"_",$C$8-SUM($F$26:F386))</f>
        <v>40599.998340335238</v>
      </c>
      <c r="H386" s="21">
        <f>IF(A386&gt;$C$3,"_",IFERROR(VLOOKUP(B386,BAZA_LIBOR_WIBOR_KURS!$C$2:$F$145,4,FALSE),H385))</f>
        <v>3.9140000000000001</v>
      </c>
      <c r="I386" s="20">
        <f>IF(A386&gt;$C$3,"_",IFERROR(VLOOKUP(B386,BAZA_LIBOR_WIBOR_KURS!$C$2:$F$145,3,FALSE),I385))</f>
        <v>1.7299999999999999E-2</v>
      </c>
      <c r="J386" s="20">
        <f t="shared" si="113"/>
        <v>0.02</v>
      </c>
      <c r="K386" s="28">
        <f t="shared" si="108"/>
        <v>0</v>
      </c>
      <c r="L386" s="21">
        <f t="shared" si="114"/>
        <v>2259.7600000000002</v>
      </c>
      <c r="M386" s="21">
        <f t="shared" si="115"/>
        <v>-2259.7600000000002</v>
      </c>
      <c r="N386" s="31">
        <f>IF(A386&gt;$C$3,"_",$C$2-SUM($M$26:M386))</f>
        <v>729259.2550792261</v>
      </c>
      <c r="P386" s="34">
        <f t="shared" si="116"/>
        <v>169.23672821385071</v>
      </c>
      <c r="Q386" s="34">
        <f t="shared" si="117"/>
        <v>1252.5480232313914</v>
      </c>
      <c r="R386" s="34">
        <f t="shared" si="118"/>
        <v>1421.7847514452421</v>
      </c>
      <c r="T386" s="34">
        <f t="shared" si="119"/>
        <v>124.08408741319779</v>
      </c>
      <c r="U386" s="34">
        <f t="shared" si="120"/>
        <v>918.36612562894049</v>
      </c>
      <c r="V386" s="34">
        <f t="shared" si="121"/>
        <v>1042.4502130421383</v>
      </c>
      <c r="X386" s="34">
        <f t="shared" si="125"/>
        <v>389.84989439861528</v>
      </c>
      <c r="Y386" s="34">
        <f t="shared" si="126"/>
        <v>863.94373033418424</v>
      </c>
      <c r="Z386" s="34">
        <f t="shared" si="127"/>
        <v>1253.7936247327996</v>
      </c>
      <c r="AA386" s="34">
        <f t="shared" si="128"/>
        <v>124556.93382418013</v>
      </c>
      <c r="AB386" s="33">
        <f t="shared" si="122"/>
        <v>3.0679048994057583</v>
      </c>
      <c r="AC386" s="11">
        <f t="shared" si="123"/>
        <v>50253</v>
      </c>
    </row>
    <row r="387" spans="1:29">
      <c r="A387" s="17">
        <f t="shared" si="124"/>
        <v>362</v>
      </c>
      <c r="B387" s="19">
        <f t="shared" si="109"/>
        <v>50284</v>
      </c>
      <c r="C387" s="20">
        <f>IF(A387&gt;$C$3,"_",IFERROR(VLOOKUP(B387,BAZA_LIBOR_WIBOR_KURS!$C$2:$F$145,2,FALSE),C386))</f>
        <v>-7.3200000000000001E-3</v>
      </c>
      <c r="D387" s="20">
        <f t="shared" si="110"/>
        <v>0.02</v>
      </c>
      <c r="E387" s="27">
        <f t="shared" si="111"/>
        <v>42.900664912954234</v>
      </c>
      <c r="F387" s="27">
        <f t="shared" si="112"/>
        <v>320.3555311640111</v>
      </c>
      <c r="G387" s="30">
        <f>IF(A387&gt;$C$3,"_",$C$8-SUM($F$26:F387))</f>
        <v>40279.64280917123</v>
      </c>
      <c r="H387" s="21">
        <f>IF(A387&gt;$C$3,"_",IFERROR(VLOOKUP(B387,BAZA_LIBOR_WIBOR_KURS!$C$2:$F$145,4,FALSE),H386))</f>
        <v>3.9140000000000001</v>
      </c>
      <c r="I387" s="20">
        <f>IF(A387&gt;$C$3,"_",IFERROR(VLOOKUP(B387,BAZA_LIBOR_WIBOR_KURS!$C$2:$F$145,3,FALSE),I386))</f>
        <v>1.7299999999999999E-2</v>
      </c>
      <c r="J387" s="20">
        <f t="shared" si="113"/>
        <v>0.02</v>
      </c>
      <c r="K387" s="28">
        <f t="shared" si="108"/>
        <v>0</v>
      </c>
      <c r="L387" s="21">
        <f t="shared" si="114"/>
        <v>2266.7800000000002</v>
      </c>
      <c r="M387" s="21">
        <f t="shared" si="115"/>
        <v>-2266.7800000000002</v>
      </c>
      <c r="N387" s="31">
        <f>IF(A387&gt;$C$3,"_",$C$2-SUM($M$26:M387))</f>
        <v>731526.03507922613</v>
      </c>
      <c r="P387" s="34">
        <f t="shared" si="116"/>
        <v>167.91320246930289</v>
      </c>
      <c r="Q387" s="34">
        <f t="shared" si="117"/>
        <v>1253.8715489759395</v>
      </c>
      <c r="R387" s="34">
        <f t="shared" si="118"/>
        <v>1421.7847514452424</v>
      </c>
      <c r="T387" s="34">
        <f t="shared" si="119"/>
        <v>123.11368054044989</v>
      </c>
      <c r="U387" s="34">
        <f t="shared" si="120"/>
        <v>919.33653250168857</v>
      </c>
      <c r="V387" s="34">
        <f t="shared" si="121"/>
        <v>1042.4502130421386</v>
      </c>
      <c r="X387" s="34">
        <f t="shared" si="125"/>
        <v>387.16446930349321</v>
      </c>
      <c r="Y387" s="34">
        <f t="shared" si="126"/>
        <v>866.62915542930625</v>
      </c>
      <c r="Z387" s="34">
        <f t="shared" si="127"/>
        <v>1253.7936247327993</v>
      </c>
      <c r="AA387" s="34">
        <f t="shared" si="128"/>
        <v>123690.30466875082</v>
      </c>
      <c r="AB387" s="33">
        <f t="shared" si="122"/>
        <v>3.0707895115839485</v>
      </c>
      <c r="AC387" s="11">
        <f t="shared" si="123"/>
        <v>50284</v>
      </c>
    </row>
    <row r="388" spans="1:29">
      <c r="A388" s="17">
        <f t="shared" si="124"/>
        <v>363</v>
      </c>
      <c r="B388" s="19">
        <f t="shared" si="109"/>
        <v>50314</v>
      </c>
      <c r="C388" s="20">
        <f>IF(A388&gt;$C$3,"_",IFERROR(VLOOKUP(B388,BAZA_LIBOR_WIBOR_KURS!$C$2:$F$145,2,FALSE),C387))</f>
        <v>-7.3200000000000001E-3</v>
      </c>
      <c r="D388" s="20">
        <f t="shared" si="110"/>
        <v>0.02</v>
      </c>
      <c r="E388" s="27">
        <f t="shared" si="111"/>
        <v>42.562155901690936</v>
      </c>
      <c r="F388" s="27">
        <f t="shared" si="112"/>
        <v>320.69404017527444</v>
      </c>
      <c r="G388" s="30">
        <f>IF(A388&gt;$C$3,"_",$C$8-SUM($F$26:F388))</f>
        <v>39958.94876899595</v>
      </c>
      <c r="H388" s="21">
        <f>IF(A388&gt;$C$3,"_",IFERROR(VLOOKUP(B388,BAZA_LIBOR_WIBOR_KURS!$C$2:$F$145,4,FALSE),H387))</f>
        <v>3.9140000000000001</v>
      </c>
      <c r="I388" s="20">
        <f>IF(A388&gt;$C$3,"_",IFERROR(VLOOKUP(B388,BAZA_LIBOR_WIBOR_KURS!$C$2:$F$145,3,FALSE),I387))</f>
        <v>1.7299999999999999E-2</v>
      </c>
      <c r="J388" s="20">
        <f t="shared" si="113"/>
        <v>0.02</v>
      </c>
      <c r="K388" s="28">
        <f t="shared" si="108"/>
        <v>0</v>
      </c>
      <c r="L388" s="21">
        <f t="shared" si="114"/>
        <v>2273.83</v>
      </c>
      <c r="M388" s="21">
        <f t="shared" si="115"/>
        <v>-2273.83</v>
      </c>
      <c r="N388" s="31">
        <f>IF(A388&gt;$C$3,"_",$C$2-SUM($M$26:M388))</f>
        <v>733799.86507922621</v>
      </c>
      <c r="P388" s="34">
        <f t="shared" si="116"/>
        <v>166.58827819921834</v>
      </c>
      <c r="Q388" s="34">
        <f t="shared" si="117"/>
        <v>1255.1964732460242</v>
      </c>
      <c r="R388" s="34">
        <f t="shared" si="118"/>
        <v>1421.7847514452426</v>
      </c>
      <c r="T388" s="34">
        <f t="shared" si="119"/>
        <v>122.14224827110645</v>
      </c>
      <c r="U388" s="34">
        <f t="shared" si="120"/>
        <v>920.30796477103218</v>
      </c>
      <c r="V388" s="34">
        <f t="shared" si="121"/>
        <v>1042.4502130421386</v>
      </c>
      <c r="X388" s="34">
        <f t="shared" si="125"/>
        <v>384.47069701203378</v>
      </c>
      <c r="Y388" s="34">
        <f t="shared" si="126"/>
        <v>869.32292772076573</v>
      </c>
      <c r="Z388" s="34">
        <f t="shared" si="127"/>
        <v>1253.7936247327996</v>
      </c>
      <c r="AA388" s="34">
        <f t="shared" si="128"/>
        <v>122820.98174103005</v>
      </c>
      <c r="AB388" s="33">
        <f t="shared" si="122"/>
        <v>3.0736790011935087</v>
      </c>
      <c r="AC388" s="11">
        <f t="shared" si="123"/>
        <v>50314</v>
      </c>
    </row>
    <row r="389" spans="1:29">
      <c r="A389" s="17">
        <f t="shared" si="124"/>
        <v>364</v>
      </c>
      <c r="B389" s="19">
        <f t="shared" si="109"/>
        <v>50345</v>
      </c>
      <c r="C389" s="20">
        <f>IF(A389&gt;$C$3,"_",IFERROR(VLOOKUP(B389,BAZA_LIBOR_WIBOR_KURS!$C$2:$F$145,2,FALSE),C388))</f>
        <v>-7.3200000000000001E-3</v>
      </c>
      <c r="D389" s="20">
        <f t="shared" si="110"/>
        <v>0.02</v>
      </c>
      <c r="E389" s="27">
        <f t="shared" si="111"/>
        <v>42.223289199239055</v>
      </c>
      <c r="F389" s="27">
        <f t="shared" si="112"/>
        <v>321.03290687772625</v>
      </c>
      <c r="G389" s="30">
        <f>IF(A389&gt;$C$3,"_",$C$8-SUM($F$26:F389))</f>
        <v>39637.915862118229</v>
      </c>
      <c r="H389" s="21">
        <f>IF(A389&gt;$C$3,"_",IFERROR(VLOOKUP(B389,BAZA_LIBOR_WIBOR_KURS!$C$2:$F$145,4,FALSE),H388))</f>
        <v>3.9140000000000001</v>
      </c>
      <c r="I389" s="20">
        <f>IF(A389&gt;$C$3,"_",IFERROR(VLOOKUP(B389,BAZA_LIBOR_WIBOR_KURS!$C$2:$F$145,3,FALSE),I388))</f>
        <v>1.7299999999999999E-2</v>
      </c>
      <c r="J389" s="20">
        <f t="shared" si="113"/>
        <v>0.02</v>
      </c>
      <c r="K389" s="28">
        <f t="shared" si="108"/>
        <v>0</v>
      </c>
      <c r="L389" s="21">
        <f t="shared" si="114"/>
        <v>2280.89</v>
      </c>
      <c r="M389" s="21">
        <f t="shared" si="115"/>
        <v>-2280.89</v>
      </c>
      <c r="N389" s="31">
        <f>IF(A389&gt;$C$3,"_",$C$2-SUM($M$26:M389))</f>
        <v>736080.75507922622</v>
      </c>
      <c r="P389" s="34">
        <f t="shared" si="116"/>
        <v>165.26195392582167</v>
      </c>
      <c r="Q389" s="34">
        <f t="shared" si="117"/>
        <v>1256.5227975194207</v>
      </c>
      <c r="R389" s="34">
        <f t="shared" si="118"/>
        <v>1421.7847514452424</v>
      </c>
      <c r="T389" s="34">
        <f t="shared" si="119"/>
        <v>121.16978952166504</v>
      </c>
      <c r="U389" s="34">
        <f t="shared" si="120"/>
        <v>921.28042352047328</v>
      </c>
      <c r="V389" s="34">
        <f t="shared" si="121"/>
        <v>1042.4502130421383</v>
      </c>
      <c r="X389" s="34">
        <f t="shared" si="125"/>
        <v>381.76855157836837</v>
      </c>
      <c r="Y389" s="34">
        <f t="shared" si="126"/>
        <v>872.02507315443097</v>
      </c>
      <c r="Z389" s="34">
        <f t="shared" si="127"/>
        <v>1253.7936247327993</v>
      </c>
      <c r="AA389" s="34">
        <f t="shared" si="128"/>
        <v>121948.95666787561</v>
      </c>
      <c r="AB389" s="33">
        <f t="shared" si="122"/>
        <v>3.0765733771694506</v>
      </c>
      <c r="AC389" s="11">
        <f t="shared" si="123"/>
        <v>50345</v>
      </c>
    </row>
    <row r="390" spans="1:29">
      <c r="A390" s="17">
        <f t="shared" si="124"/>
        <v>365</v>
      </c>
      <c r="B390" s="19">
        <f t="shared" si="109"/>
        <v>50375</v>
      </c>
      <c r="C390" s="20">
        <f>IF(A390&gt;$C$3,"_",IFERROR(VLOOKUP(B390,BAZA_LIBOR_WIBOR_KURS!$C$2:$F$145,2,FALSE),C389))</f>
        <v>-7.3200000000000001E-3</v>
      </c>
      <c r="D390" s="20">
        <f t="shared" si="110"/>
        <v>0.02</v>
      </c>
      <c r="E390" s="27">
        <f t="shared" si="111"/>
        <v>41.884064427638265</v>
      </c>
      <c r="F390" s="27">
        <f t="shared" si="112"/>
        <v>321.37213164932712</v>
      </c>
      <c r="G390" s="30">
        <f>IF(A390&gt;$C$3,"_",$C$8-SUM($F$26:F390))</f>
        <v>39316.543730468897</v>
      </c>
      <c r="H390" s="21">
        <f>IF(A390&gt;$C$3,"_",IFERROR(VLOOKUP(B390,BAZA_LIBOR_WIBOR_KURS!$C$2:$F$145,4,FALSE),H389))</f>
        <v>3.9140000000000001</v>
      </c>
      <c r="I390" s="20">
        <f>IF(A390&gt;$C$3,"_",IFERROR(VLOOKUP(B390,BAZA_LIBOR_WIBOR_KURS!$C$2:$F$145,3,FALSE),I389))</f>
        <v>1.7299999999999999E-2</v>
      </c>
      <c r="J390" s="20">
        <f t="shared" si="113"/>
        <v>0.02</v>
      </c>
      <c r="K390" s="28">
        <f t="shared" si="108"/>
        <v>0</v>
      </c>
      <c r="L390" s="21">
        <f t="shared" si="114"/>
        <v>2287.98</v>
      </c>
      <c r="M390" s="21">
        <f t="shared" si="115"/>
        <v>-2287.98</v>
      </c>
      <c r="N390" s="31">
        <f>IF(A390&gt;$C$3,"_",$C$2-SUM($M$26:M390))</f>
        <v>738368.7350792262</v>
      </c>
      <c r="P390" s="34">
        <f t="shared" si="116"/>
        <v>163.93422816977616</v>
      </c>
      <c r="Q390" s="34">
        <f t="shared" si="117"/>
        <v>1257.8505232754665</v>
      </c>
      <c r="R390" s="34">
        <f t="shared" si="118"/>
        <v>1421.7847514452426</v>
      </c>
      <c r="T390" s="34">
        <f t="shared" si="119"/>
        <v>120.19630320747844</v>
      </c>
      <c r="U390" s="34">
        <f t="shared" si="120"/>
        <v>922.25390983466013</v>
      </c>
      <c r="V390" s="34">
        <f t="shared" si="121"/>
        <v>1042.4502130421386</v>
      </c>
      <c r="X390" s="34">
        <f t="shared" si="125"/>
        <v>379.05800697597999</v>
      </c>
      <c r="Y390" s="34">
        <f t="shared" si="126"/>
        <v>874.73561775681935</v>
      </c>
      <c r="Z390" s="34">
        <f t="shared" si="127"/>
        <v>1253.7936247327993</v>
      </c>
      <c r="AA390" s="34">
        <f t="shared" si="128"/>
        <v>121074.22105011879</v>
      </c>
      <c r="AB390" s="33">
        <f t="shared" si="122"/>
        <v>3.0794726484640274</v>
      </c>
      <c r="AC390" s="11">
        <f t="shared" si="123"/>
        <v>50375</v>
      </c>
    </row>
    <row r="391" spans="1:29">
      <c r="A391" s="17">
        <f t="shared" si="124"/>
        <v>366</v>
      </c>
      <c r="B391" s="19">
        <f t="shared" si="109"/>
        <v>50406</v>
      </c>
      <c r="C391" s="20">
        <f>IF(A391&gt;$C$3,"_",IFERROR(VLOOKUP(B391,BAZA_LIBOR_WIBOR_KURS!$C$2:$F$145,2,FALSE),C390))</f>
        <v>-7.3200000000000001E-3</v>
      </c>
      <c r="D391" s="20">
        <f t="shared" si="110"/>
        <v>0.02</v>
      </c>
      <c r="E391" s="27">
        <f t="shared" si="111"/>
        <v>41.544481208528801</v>
      </c>
      <c r="F391" s="27">
        <f t="shared" si="112"/>
        <v>321.7117148684365</v>
      </c>
      <c r="G391" s="30">
        <f>IF(A391&gt;$C$3,"_",$C$8-SUM($F$26:F391))</f>
        <v>38994.832015600463</v>
      </c>
      <c r="H391" s="21">
        <f>IF(A391&gt;$C$3,"_",IFERROR(VLOOKUP(B391,BAZA_LIBOR_WIBOR_KURS!$C$2:$F$145,4,FALSE),H390))</f>
        <v>3.9140000000000001</v>
      </c>
      <c r="I391" s="20">
        <f>IF(A391&gt;$C$3,"_",IFERROR(VLOOKUP(B391,BAZA_LIBOR_WIBOR_KURS!$C$2:$F$145,3,FALSE),I390))</f>
        <v>1.7299999999999999E-2</v>
      </c>
      <c r="J391" s="20">
        <f t="shared" si="113"/>
        <v>0.02</v>
      </c>
      <c r="K391" s="28">
        <f t="shared" si="108"/>
        <v>0</v>
      </c>
      <c r="L391" s="21">
        <f t="shared" si="114"/>
        <v>2295.1</v>
      </c>
      <c r="M391" s="21">
        <f t="shared" si="115"/>
        <v>-2295.1</v>
      </c>
      <c r="N391" s="31">
        <f>IF(A391&gt;$C$3,"_",$C$2-SUM($M$26:M391))</f>
        <v>740663.83507922618</v>
      </c>
      <c r="P391" s="34">
        <f t="shared" si="116"/>
        <v>162.60509945018174</v>
      </c>
      <c r="Q391" s="34">
        <f t="shared" si="117"/>
        <v>1259.1796519950606</v>
      </c>
      <c r="R391" s="34">
        <f t="shared" si="118"/>
        <v>1421.7847514452424</v>
      </c>
      <c r="T391" s="34">
        <f t="shared" si="119"/>
        <v>119.22178824275312</v>
      </c>
      <c r="U391" s="34">
        <f t="shared" si="120"/>
        <v>923.22842479938527</v>
      </c>
      <c r="V391" s="34">
        <f t="shared" si="121"/>
        <v>1042.4502130421383</v>
      </c>
      <c r="X391" s="34">
        <f t="shared" si="125"/>
        <v>376.33903709745255</v>
      </c>
      <c r="Y391" s="34">
        <f t="shared" si="126"/>
        <v>877.45458763534702</v>
      </c>
      <c r="Z391" s="34">
        <f t="shared" si="127"/>
        <v>1253.7936247327996</v>
      </c>
      <c r="AA391" s="34">
        <f t="shared" si="128"/>
        <v>120196.76646248344</v>
      </c>
      <c r="AB391" s="33">
        <f t="shared" si="122"/>
        <v>3.0823768240467593</v>
      </c>
      <c r="AC391" s="11">
        <f t="shared" si="123"/>
        <v>50406</v>
      </c>
    </row>
    <row r="392" spans="1:29">
      <c r="A392" s="17">
        <f t="shared" si="124"/>
        <v>367</v>
      </c>
      <c r="B392" s="19">
        <f t="shared" si="109"/>
        <v>50437</v>
      </c>
      <c r="C392" s="20">
        <f>IF(A392&gt;$C$3,"_",IFERROR(VLOOKUP(B392,BAZA_LIBOR_WIBOR_KURS!$C$2:$F$145,2,FALSE),C391))</f>
        <v>-7.3200000000000001E-3</v>
      </c>
      <c r="D392" s="20">
        <f t="shared" si="110"/>
        <v>0.02</v>
      </c>
      <c r="E392" s="27">
        <f t="shared" si="111"/>
        <v>41.204539163151154</v>
      </c>
      <c r="F392" s="27">
        <f t="shared" si="112"/>
        <v>322.05165691381421</v>
      </c>
      <c r="G392" s="30">
        <f>IF(A392&gt;$C$3,"_",$C$8-SUM($F$26:F392))</f>
        <v>38672.78035868665</v>
      </c>
      <c r="H392" s="21">
        <f>IF(A392&gt;$C$3,"_",IFERROR(VLOOKUP(B392,BAZA_LIBOR_WIBOR_KURS!$C$2:$F$145,4,FALSE),H391))</f>
        <v>3.9140000000000001</v>
      </c>
      <c r="I392" s="20">
        <f>IF(A392&gt;$C$3,"_",IFERROR(VLOOKUP(B392,BAZA_LIBOR_WIBOR_KURS!$C$2:$F$145,3,FALSE),I391))</f>
        <v>1.7299999999999999E-2</v>
      </c>
      <c r="J392" s="20">
        <f t="shared" si="113"/>
        <v>0.02</v>
      </c>
      <c r="K392" s="28">
        <f t="shared" si="108"/>
        <v>0</v>
      </c>
      <c r="L392" s="21">
        <f t="shared" si="114"/>
        <v>2302.23</v>
      </c>
      <c r="M392" s="21">
        <f t="shared" si="115"/>
        <v>-2302.23</v>
      </c>
      <c r="N392" s="31">
        <f>IF(A392&gt;$C$3,"_",$C$2-SUM($M$26:M392))</f>
        <v>742966.06507922616</v>
      </c>
      <c r="P392" s="34">
        <f t="shared" si="116"/>
        <v>161.27456628457361</v>
      </c>
      <c r="Q392" s="34">
        <f t="shared" si="117"/>
        <v>1260.5101851606689</v>
      </c>
      <c r="R392" s="34">
        <f t="shared" si="118"/>
        <v>1421.7847514452426</v>
      </c>
      <c r="T392" s="34">
        <f t="shared" si="119"/>
        <v>118.24624354054843</v>
      </c>
      <c r="U392" s="34">
        <f t="shared" si="120"/>
        <v>924.20396950159011</v>
      </c>
      <c r="V392" s="34">
        <f t="shared" si="121"/>
        <v>1042.4502130421386</v>
      </c>
      <c r="X392" s="34">
        <f t="shared" si="125"/>
        <v>373.61161575421937</v>
      </c>
      <c r="Y392" s="34">
        <f t="shared" si="126"/>
        <v>880.18200897858003</v>
      </c>
      <c r="Z392" s="34">
        <f t="shared" si="127"/>
        <v>1253.7936247327993</v>
      </c>
      <c r="AA392" s="34">
        <f t="shared" si="128"/>
        <v>119316.58445350487</v>
      </c>
      <c r="AB392" s="33">
        <f t="shared" si="122"/>
        <v>3.0852859129044767</v>
      </c>
      <c r="AC392" s="11">
        <f t="shared" si="123"/>
        <v>50437</v>
      </c>
    </row>
    <row r="393" spans="1:29">
      <c r="A393" s="17">
        <f t="shared" si="124"/>
        <v>368</v>
      </c>
      <c r="B393" s="19">
        <f t="shared" si="109"/>
        <v>50465</v>
      </c>
      <c r="C393" s="20">
        <f>IF(A393&gt;$C$3,"_",IFERROR(VLOOKUP(B393,BAZA_LIBOR_WIBOR_KURS!$C$2:$F$145,2,FALSE),C392))</f>
        <v>-7.3200000000000001E-3</v>
      </c>
      <c r="D393" s="20">
        <f t="shared" si="110"/>
        <v>0.02</v>
      </c>
      <c r="E393" s="27">
        <f t="shared" si="111"/>
        <v>40.864237912345558</v>
      </c>
      <c r="F393" s="27">
        <f t="shared" si="112"/>
        <v>322.39195816461978</v>
      </c>
      <c r="G393" s="30">
        <f>IF(A393&gt;$C$3,"_",$C$8-SUM($F$26:F393))</f>
        <v>38350.388400522032</v>
      </c>
      <c r="H393" s="21">
        <f>IF(A393&gt;$C$3,"_",IFERROR(VLOOKUP(B393,BAZA_LIBOR_WIBOR_KURS!$C$2:$F$145,4,FALSE),H392))</f>
        <v>3.9140000000000001</v>
      </c>
      <c r="I393" s="20">
        <f>IF(A393&gt;$C$3,"_",IFERROR(VLOOKUP(B393,BAZA_LIBOR_WIBOR_KURS!$C$2:$F$145,3,FALSE),I392))</f>
        <v>1.7299999999999999E-2</v>
      </c>
      <c r="J393" s="20">
        <f t="shared" si="113"/>
        <v>0.02</v>
      </c>
      <c r="K393" s="28">
        <f t="shared" si="108"/>
        <v>0</v>
      </c>
      <c r="L393" s="21">
        <f t="shared" si="114"/>
        <v>2309.39</v>
      </c>
      <c r="M393" s="21">
        <f t="shared" si="115"/>
        <v>-2309.39</v>
      </c>
      <c r="N393" s="31">
        <f>IF(A393&gt;$C$3,"_",$C$2-SUM($M$26:M393))</f>
        <v>745275.45507922617</v>
      </c>
      <c r="P393" s="34">
        <f t="shared" si="116"/>
        <v>159.94262718892051</v>
      </c>
      <c r="Q393" s="34">
        <f t="shared" si="117"/>
        <v>1261.8421242563218</v>
      </c>
      <c r="R393" s="34">
        <f t="shared" si="118"/>
        <v>1421.7847514452424</v>
      </c>
      <c r="T393" s="34">
        <f t="shared" si="119"/>
        <v>117.2696680127751</v>
      </c>
      <c r="U393" s="34">
        <f t="shared" si="120"/>
        <v>925.18054502936343</v>
      </c>
      <c r="V393" s="34">
        <f t="shared" si="121"/>
        <v>1042.4502130421386</v>
      </c>
      <c r="X393" s="34">
        <f t="shared" si="125"/>
        <v>370.8757166763109</v>
      </c>
      <c r="Y393" s="34">
        <f t="shared" si="126"/>
        <v>882.91790805648839</v>
      </c>
      <c r="Z393" s="34">
        <f t="shared" si="127"/>
        <v>1253.7936247327993</v>
      </c>
      <c r="AA393" s="34">
        <f t="shared" si="128"/>
        <v>118433.66654544837</v>
      </c>
      <c r="AB393" s="33">
        <f t="shared" si="122"/>
        <v>3.0881999240413491</v>
      </c>
      <c r="AC393" s="11">
        <f t="shared" si="123"/>
        <v>50465</v>
      </c>
    </row>
    <row r="394" spans="1:29">
      <c r="A394" s="17">
        <f t="shared" si="124"/>
        <v>369</v>
      </c>
      <c r="B394" s="19">
        <f t="shared" si="109"/>
        <v>50496</v>
      </c>
      <c r="C394" s="20">
        <f>IF(A394&gt;$C$3,"_",IFERROR(VLOOKUP(B394,BAZA_LIBOR_WIBOR_KURS!$C$2:$F$145,2,FALSE),C393))</f>
        <v>-7.3200000000000001E-3</v>
      </c>
      <c r="D394" s="20">
        <f t="shared" si="110"/>
        <v>0.02</v>
      </c>
      <c r="E394" s="27">
        <f t="shared" si="111"/>
        <v>40.523577076551611</v>
      </c>
      <c r="F394" s="27">
        <f t="shared" si="112"/>
        <v>322.73261900041376</v>
      </c>
      <c r="G394" s="30">
        <f>IF(A394&gt;$C$3,"_",$C$8-SUM($F$26:F394))</f>
        <v>38027.655781521622</v>
      </c>
      <c r="H394" s="21">
        <f>IF(A394&gt;$C$3,"_",IFERROR(VLOOKUP(B394,BAZA_LIBOR_WIBOR_KURS!$C$2:$F$145,4,FALSE),H393))</f>
        <v>3.9140000000000001</v>
      </c>
      <c r="I394" s="20">
        <f>IF(A394&gt;$C$3,"_",IFERROR(VLOOKUP(B394,BAZA_LIBOR_WIBOR_KURS!$C$2:$F$145,3,FALSE),I393))</f>
        <v>1.7299999999999999E-2</v>
      </c>
      <c r="J394" s="20">
        <f t="shared" si="113"/>
        <v>0.02</v>
      </c>
      <c r="K394" s="28">
        <f t="shared" si="108"/>
        <v>0</v>
      </c>
      <c r="L394" s="21">
        <f t="shared" si="114"/>
        <v>2316.56</v>
      </c>
      <c r="M394" s="21">
        <f t="shared" si="115"/>
        <v>-2316.56</v>
      </c>
      <c r="N394" s="31">
        <f>IF(A394&gt;$C$3,"_",$C$2-SUM($M$26:M394))</f>
        <v>747592.01507922611</v>
      </c>
      <c r="P394" s="34">
        <f t="shared" si="116"/>
        <v>158.60928067762302</v>
      </c>
      <c r="Q394" s="34">
        <f t="shared" si="117"/>
        <v>1263.1754707676196</v>
      </c>
      <c r="R394" s="34">
        <f t="shared" si="118"/>
        <v>1421.7847514452426</v>
      </c>
      <c r="T394" s="34">
        <f t="shared" si="119"/>
        <v>116.29206057019407</v>
      </c>
      <c r="U394" s="34">
        <f t="shared" si="120"/>
        <v>926.1581524719445</v>
      </c>
      <c r="V394" s="34">
        <f t="shared" si="121"/>
        <v>1042.4502130421386</v>
      </c>
      <c r="X394" s="34">
        <f t="shared" si="125"/>
        <v>368.131313512102</v>
      </c>
      <c r="Y394" s="34">
        <f t="shared" si="126"/>
        <v>885.66231122069746</v>
      </c>
      <c r="Z394" s="34">
        <f t="shared" si="127"/>
        <v>1253.7936247327993</v>
      </c>
      <c r="AA394" s="34">
        <f t="shared" si="128"/>
        <v>117548.00423422767</v>
      </c>
      <c r="AB394" s="33">
        <f t="shared" si="122"/>
        <v>3.09111886647892</v>
      </c>
      <c r="AC394" s="11">
        <f t="shared" si="123"/>
        <v>50496</v>
      </c>
    </row>
    <row r="395" spans="1:29">
      <c r="A395" s="17">
        <f t="shared" si="124"/>
        <v>370</v>
      </c>
      <c r="B395" s="19">
        <f t="shared" si="109"/>
        <v>50526</v>
      </c>
      <c r="C395" s="20">
        <f>IF(A395&gt;$C$3,"_",IFERROR(VLOOKUP(B395,BAZA_LIBOR_WIBOR_KURS!$C$2:$F$145,2,FALSE),C394))</f>
        <v>-7.3200000000000001E-3</v>
      </c>
      <c r="D395" s="20">
        <f t="shared" si="110"/>
        <v>0.02</v>
      </c>
      <c r="E395" s="27">
        <f t="shared" si="111"/>
        <v>40.182556275807848</v>
      </c>
      <c r="F395" s="27">
        <f t="shared" si="112"/>
        <v>323.07363980115753</v>
      </c>
      <c r="G395" s="30">
        <f>IF(A395&gt;$C$3,"_",$C$8-SUM($F$26:F395))</f>
        <v>37704.582141720472</v>
      </c>
      <c r="H395" s="21">
        <f>IF(A395&gt;$C$3,"_",IFERROR(VLOOKUP(B395,BAZA_LIBOR_WIBOR_KURS!$C$2:$F$145,4,FALSE),H394))</f>
        <v>3.9140000000000001</v>
      </c>
      <c r="I395" s="20">
        <f>IF(A395&gt;$C$3,"_",IFERROR(VLOOKUP(B395,BAZA_LIBOR_WIBOR_KURS!$C$2:$F$145,3,FALSE),I394))</f>
        <v>1.7299999999999999E-2</v>
      </c>
      <c r="J395" s="20">
        <f t="shared" si="113"/>
        <v>0.02</v>
      </c>
      <c r="K395" s="28">
        <f t="shared" si="108"/>
        <v>0</v>
      </c>
      <c r="L395" s="21">
        <f t="shared" si="114"/>
        <v>2323.77</v>
      </c>
      <c r="M395" s="21">
        <f t="shared" si="115"/>
        <v>-2323.77</v>
      </c>
      <c r="N395" s="31">
        <f>IF(A395&gt;$C$3,"_",$C$2-SUM($M$26:M395))</f>
        <v>749915.78507922613</v>
      </c>
      <c r="P395" s="34">
        <f t="shared" si="116"/>
        <v>157.27452526351192</v>
      </c>
      <c r="Q395" s="34">
        <f t="shared" si="117"/>
        <v>1264.5102261817306</v>
      </c>
      <c r="R395" s="34">
        <f t="shared" si="118"/>
        <v>1421.7847514452424</v>
      </c>
      <c r="T395" s="34">
        <f t="shared" si="119"/>
        <v>115.31342012241539</v>
      </c>
      <c r="U395" s="34">
        <f t="shared" si="120"/>
        <v>927.13679291972312</v>
      </c>
      <c r="V395" s="34">
        <f t="shared" si="121"/>
        <v>1042.4502130421386</v>
      </c>
      <c r="X395" s="34">
        <f t="shared" si="125"/>
        <v>365.37837982805769</v>
      </c>
      <c r="Y395" s="34">
        <f t="shared" si="126"/>
        <v>888.41524490474148</v>
      </c>
      <c r="Z395" s="34">
        <f t="shared" si="127"/>
        <v>1253.7936247327991</v>
      </c>
      <c r="AA395" s="34">
        <f t="shared" si="128"/>
        <v>116659.58898932293</v>
      </c>
      <c r="AB395" s="33">
        <f t="shared" si="122"/>
        <v>3.0940427492561442</v>
      </c>
      <c r="AC395" s="11">
        <f t="shared" si="123"/>
        <v>50526</v>
      </c>
    </row>
    <row r="396" spans="1:29">
      <c r="A396" s="17">
        <f t="shared" si="124"/>
        <v>371</v>
      </c>
      <c r="B396" s="19">
        <f t="shared" si="109"/>
        <v>50557</v>
      </c>
      <c r="C396" s="20">
        <f>IF(A396&gt;$C$3,"_",IFERROR(VLOOKUP(B396,BAZA_LIBOR_WIBOR_KURS!$C$2:$F$145,2,FALSE),C395))</f>
        <v>-7.3200000000000001E-3</v>
      </c>
      <c r="D396" s="20">
        <f t="shared" si="110"/>
        <v>0.02</v>
      </c>
      <c r="E396" s="27">
        <f t="shared" si="111"/>
        <v>39.841175129751299</v>
      </c>
      <c r="F396" s="27">
        <f t="shared" si="112"/>
        <v>323.4150209472142</v>
      </c>
      <c r="G396" s="30">
        <f>IF(A396&gt;$C$3,"_",$C$8-SUM($F$26:F396))</f>
        <v>37381.167120773258</v>
      </c>
      <c r="H396" s="21">
        <f>IF(A396&gt;$C$3,"_",IFERROR(VLOOKUP(B396,BAZA_LIBOR_WIBOR_KURS!$C$2:$F$145,4,FALSE),H395))</f>
        <v>3.9140000000000001</v>
      </c>
      <c r="I396" s="20">
        <f>IF(A396&gt;$C$3,"_",IFERROR(VLOOKUP(B396,BAZA_LIBOR_WIBOR_KURS!$C$2:$F$145,3,FALSE),I395))</f>
        <v>1.7299999999999999E-2</v>
      </c>
      <c r="J396" s="20">
        <f t="shared" si="113"/>
        <v>0.02</v>
      </c>
      <c r="K396" s="28">
        <f t="shared" si="108"/>
        <v>0</v>
      </c>
      <c r="L396" s="21">
        <f t="shared" si="114"/>
        <v>2330.9899999999998</v>
      </c>
      <c r="M396" s="21">
        <f t="shared" si="115"/>
        <v>-2330.9899999999998</v>
      </c>
      <c r="N396" s="31">
        <f>IF(A396&gt;$C$3,"_",$C$2-SUM($M$26:M396))</f>
        <v>752246.77507922612</v>
      </c>
      <c r="P396" s="34">
        <f t="shared" si="116"/>
        <v>155.93835945784659</v>
      </c>
      <c r="Q396" s="34">
        <f t="shared" si="117"/>
        <v>1265.8463919873964</v>
      </c>
      <c r="R396" s="34">
        <f t="shared" si="118"/>
        <v>1421.784751445243</v>
      </c>
      <c r="T396" s="34">
        <f t="shared" si="119"/>
        <v>114.33374557789692</v>
      </c>
      <c r="U396" s="34">
        <f t="shared" si="120"/>
        <v>928.11646746424208</v>
      </c>
      <c r="V396" s="34">
        <f t="shared" si="121"/>
        <v>1042.450213042139</v>
      </c>
      <c r="X396" s="34">
        <f t="shared" si="125"/>
        <v>362.61688910847874</v>
      </c>
      <c r="Y396" s="34">
        <f t="shared" si="126"/>
        <v>891.17673562432037</v>
      </c>
      <c r="Z396" s="34">
        <f t="shared" si="127"/>
        <v>1253.7936247327991</v>
      </c>
      <c r="AA396" s="34">
        <f t="shared" si="128"/>
        <v>115768.41225369861</v>
      </c>
      <c r="AB396" s="33">
        <f t="shared" si="122"/>
        <v>3.0969715814294205</v>
      </c>
      <c r="AC396" s="11">
        <f t="shared" si="123"/>
        <v>50557</v>
      </c>
    </row>
    <row r="397" spans="1:29">
      <c r="A397" s="17">
        <f t="shared" si="124"/>
        <v>372</v>
      </c>
      <c r="B397" s="19">
        <f t="shared" si="109"/>
        <v>50587</v>
      </c>
      <c r="C397" s="20">
        <f>IF(A397&gt;$C$3,"_",IFERROR(VLOOKUP(B397,BAZA_LIBOR_WIBOR_KURS!$C$2:$F$145,2,FALSE),C396))</f>
        <v>-7.3200000000000001E-3</v>
      </c>
      <c r="D397" s="20">
        <f t="shared" si="110"/>
        <v>0.02</v>
      </c>
      <c r="E397" s="27">
        <f t="shared" si="111"/>
        <v>39.499433257617078</v>
      </c>
      <c r="F397" s="27">
        <f t="shared" si="112"/>
        <v>323.75676281934835</v>
      </c>
      <c r="G397" s="30">
        <f>IF(A397&gt;$C$3,"_",$C$8-SUM($F$26:F397))</f>
        <v>37057.410357953908</v>
      </c>
      <c r="H397" s="21">
        <f>IF(A397&gt;$C$3,"_",IFERROR(VLOOKUP(B397,BAZA_LIBOR_WIBOR_KURS!$C$2:$F$145,4,FALSE),H396))</f>
        <v>3.9140000000000001</v>
      </c>
      <c r="I397" s="20">
        <f>IF(A397&gt;$C$3,"_",IFERROR(VLOOKUP(B397,BAZA_LIBOR_WIBOR_KURS!$C$2:$F$145,3,FALSE),I396))</f>
        <v>1.7299999999999999E-2</v>
      </c>
      <c r="J397" s="20">
        <f t="shared" si="113"/>
        <v>0.02</v>
      </c>
      <c r="K397" s="28">
        <f t="shared" si="108"/>
        <v>0</v>
      </c>
      <c r="L397" s="21">
        <f t="shared" si="114"/>
        <v>2338.23</v>
      </c>
      <c r="M397" s="21">
        <f t="shared" si="115"/>
        <v>-2338.23</v>
      </c>
      <c r="N397" s="31">
        <f>IF(A397&gt;$C$3,"_",$C$2-SUM($M$26:M397))</f>
        <v>754585.0050792261</v>
      </c>
      <c r="P397" s="34">
        <f t="shared" si="116"/>
        <v>154.60078177031326</v>
      </c>
      <c r="Q397" s="34">
        <f t="shared" si="117"/>
        <v>1267.1839696749296</v>
      </c>
      <c r="R397" s="34">
        <f t="shared" si="118"/>
        <v>1421.7847514452428</v>
      </c>
      <c r="T397" s="34">
        <f t="shared" si="119"/>
        <v>113.35303584394303</v>
      </c>
      <c r="U397" s="34">
        <f t="shared" si="120"/>
        <v>929.09717719819571</v>
      </c>
      <c r="V397" s="34">
        <f t="shared" si="121"/>
        <v>1042.4502130421388</v>
      </c>
      <c r="X397" s="34">
        <f t="shared" si="125"/>
        <v>359.8468147552465</v>
      </c>
      <c r="Y397" s="34">
        <f t="shared" si="126"/>
        <v>893.94680997755268</v>
      </c>
      <c r="Z397" s="34">
        <f t="shared" si="127"/>
        <v>1253.7936247327991</v>
      </c>
      <c r="AA397" s="34">
        <f t="shared" si="128"/>
        <v>114874.46544372106</v>
      </c>
      <c r="AB397" s="33">
        <f t="shared" si="122"/>
        <v>3.0999053720726248</v>
      </c>
      <c r="AC397" s="11">
        <f t="shared" si="123"/>
        <v>50587</v>
      </c>
    </row>
    <row r="398" spans="1:29">
      <c r="A398" s="17">
        <f t="shared" si="124"/>
        <v>373</v>
      </c>
      <c r="B398" s="19">
        <f t="shared" si="109"/>
        <v>50618</v>
      </c>
      <c r="C398" s="20">
        <f>IF(A398&gt;$C$3,"_",IFERROR(VLOOKUP(B398,BAZA_LIBOR_WIBOR_KURS!$C$2:$F$145,2,FALSE),C397))</f>
        <v>-7.3200000000000001E-3</v>
      </c>
      <c r="D398" s="20">
        <f t="shared" si="110"/>
        <v>0.02</v>
      </c>
      <c r="E398" s="27">
        <f t="shared" si="111"/>
        <v>39.157330278237964</v>
      </c>
      <c r="F398" s="27">
        <f t="shared" si="112"/>
        <v>324.0988657987275</v>
      </c>
      <c r="G398" s="30">
        <f>IF(A398&gt;$C$3,"_",$C$8-SUM($F$26:F398))</f>
        <v>36733.311492155175</v>
      </c>
      <c r="H398" s="21">
        <f>IF(A398&gt;$C$3,"_",IFERROR(VLOOKUP(B398,BAZA_LIBOR_WIBOR_KURS!$C$2:$F$145,4,FALSE),H397))</f>
        <v>3.9140000000000001</v>
      </c>
      <c r="I398" s="20">
        <f>IF(A398&gt;$C$3,"_",IFERROR(VLOOKUP(B398,BAZA_LIBOR_WIBOR_KURS!$C$2:$F$145,3,FALSE),I397))</f>
        <v>1.7299999999999999E-2</v>
      </c>
      <c r="J398" s="20">
        <f t="shared" si="113"/>
        <v>0.02</v>
      </c>
      <c r="K398" s="28">
        <f t="shared" si="108"/>
        <v>0</v>
      </c>
      <c r="L398" s="21">
        <f t="shared" si="114"/>
        <v>2345.5</v>
      </c>
      <c r="M398" s="21">
        <f t="shared" si="115"/>
        <v>-2345.5</v>
      </c>
      <c r="N398" s="31">
        <f>IF(A398&gt;$C$3,"_",$C$2-SUM($M$26:M398))</f>
        <v>756930.5050792261</v>
      </c>
      <c r="P398" s="34">
        <f t="shared" si="116"/>
        <v>153.26179070902339</v>
      </c>
      <c r="Q398" s="34">
        <f t="shared" si="117"/>
        <v>1268.5229607362196</v>
      </c>
      <c r="R398" s="34">
        <f t="shared" si="118"/>
        <v>1421.784751445243</v>
      </c>
      <c r="T398" s="34">
        <f t="shared" si="119"/>
        <v>112.3712898267036</v>
      </c>
      <c r="U398" s="34">
        <f t="shared" si="120"/>
        <v>930.07892321543522</v>
      </c>
      <c r="V398" s="34">
        <f t="shared" si="121"/>
        <v>1042.4502130421388</v>
      </c>
      <c r="X398" s="34">
        <f t="shared" si="125"/>
        <v>357.06813008756626</v>
      </c>
      <c r="Y398" s="34">
        <f t="shared" si="126"/>
        <v>896.72549464523297</v>
      </c>
      <c r="Z398" s="34">
        <f t="shared" si="127"/>
        <v>1253.7936247327993</v>
      </c>
      <c r="AA398" s="34">
        <f t="shared" si="128"/>
        <v>113977.73994907583</v>
      </c>
      <c r="AB398" s="33">
        <f t="shared" si="122"/>
        <v>3.1028441302771488</v>
      </c>
      <c r="AC398" s="11">
        <f t="shared" si="123"/>
        <v>50618</v>
      </c>
    </row>
    <row r="399" spans="1:29">
      <c r="A399" s="17">
        <f t="shared" si="124"/>
        <v>374</v>
      </c>
      <c r="B399" s="19">
        <f t="shared" si="109"/>
        <v>50649</v>
      </c>
      <c r="C399" s="20">
        <f>IF(A399&gt;$C$3,"_",IFERROR(VLOOKUP(B399,BAZA_LIBOR_WIBOR_KURS!$C$2:$F$145,2,FALSE),C398))</f>
        <v>-7.3200000000000001E-3</v>
      </c>
      <c r="D399" s="20">
        <f t="shared" si="110"/>
        <v>0.02</v>
      </c>
      <c r="E399" s="27">
        <f t="shared" si="111"/>
        <v>38.814865810043969</v>
      </c>
      <c r="F399" s="27">
        <f t="shared" si="112"/>
        <v>324.4413302669214</v>
      </c>
      <c r="G399" s="30">
        <f>IF(A399&gt;$C$3,"_",$C$8-SUM($F$26:F399))</f>
        <v>36408.870161888248</v>
      </c>
      <c r="H399" s="21">
        <f>IF(A399&gt;$C$3,"_",IFERROR(VLOOKUP(B399,BAZA_LIBOR_WIBOR_KURS!$C$2:$F$145,4,FALSE),H398))</f>
        <v>3.9140000000000001</v>
      </c>
      <c r="I399" s="20">
        <f>IF(A399&gt;$C$3,"_",IFERROR(VLOOKUP(B399,BAZA_LIBOR_WIBOR_KURS!$C$2:$F$145,3,FALSE),I398))</f>
        <v>1.7299999999999999E-2</v>
      </c>
      <c r="J399" s="20">
        <f t="shared" si="113"/>
        <v>0.02</v>
      </c>
      <c r="K399" s="28">
        <f t="shared" si="108"/>
        <v>0</v>
      </c>
      <c r="L399" s="21">
        <f t="shared" si="114"/>
        <v>2352.79</v>
      </c>
      <c r="M399" s="21">
        <f t="shared" si="115"/>
        <v>-2352.79</v>
      </c>
      <c r="N399" s="31">
        <f>IF(A399&gt;$C$3,"_",$C$2-SUM($M$26:M399))</f>
        <v>759283.29507922614</v>
      </c>
      <c r="P399" s="34">
        <f t="shared" si="116"/>
        <v>151.92138478051211</v>
      </c>
      <c r="Q399" s="34">
        <f t="shared" si="117"/>
        <v>1269.8633666647304</v>
      </c>
      <c r="R399" s="34">
        <f t="shared" si="118"/>
        <v>1421.7847514452426</v>
      </c>
      <c r="T399" s="34">
        <f t="shared" si="119"/>
        <v>111.38850643117262</v>
      </c>
      <c r="U399" s="34">
        <f t="shared" si="120"/>
        <v>931.06170661096598</v>
      </c>
      <c r="V399" s="34">
        <f t="shared" si="121"/>
        <v>1042.4502130421386</v>
      </c>
      <c r="X399" s="34">
        <f t="shared" si="125"/>
        <v>354.28080834171067</v>
      </c>
      <c r="Y399" s="34">
        <f t="shared" si="126"/>
        <v>899.51281639108868</v>
      </c>
      <c r="Z399" s="34">
        <f t="shared" si="127"/>
        <v>1253.7936247327993</v>
      </c>
      <c r="AA399" s="34">
        <f t="shared" si="128"/>
        <v>113078.22713268474</v>
      </c>
      <c r="AB399" s="33">
        <f t="shared" si="122"/>
        <v>3.1057878651519308</v>
      </c>
      <c r="AC399" s="11">
        <f t="shared" si="123"/>
        <v>50649</v>
      </c>
    </row>
    <row r="400" spans="1:29">
      <c r="A400" s="17">
        <f t="shared" si="124"/>
        <v>375</v>
      </c>
      <c r="B400" s="19">
        <f t="shared" si="109"/>
        <v>50679</v>
      </c>
      <c r="C400" s="20">
        <f>IF(A400&gt;$C$3,"_",IFERROR(VLOOKUP(B400,BAZA_LIBOR_WIBOR_KURS!$C$2:$F$145,2,FALSE),C399))</f>
        <v>-7.3200000000000001E-3</v>
      </c>
      <c r="D400" s="20">
        <f t="shared" si="110"/>
        <v>0.02</v>
      </c>
      <c r="E400" s="27">
        <f t="shared" si="111"/>
        <v>38.472039471061919</v>
      </c>
      <c r="F400" s="27">
        <f t="shared" si="112"/>
        <v>324.78415660590349</v>
      </c>
      <c r="G400" s="30">
        <f>IF(A400&gt;$C$3,"_",$C$8-SUM($F$26:F400))</f>
        <v>36084.086005282341</v>
      </c>
      <c r="H400" s="21">
        <f>IF(A400&gt;$C$3,"_",IFERROR(VLOOKUP(B400,BAZA_LIBOR_WIBOR_KURS!$C$2:$F$145,4,FALSE),H399))</f>
        <v>3.9140000000000001</v>
      </c>
      <c r="I400" s="20">
        <f>IF(A400&gt;$C$3,"_",IFERROR(VLOOKUP(B400,BAZA_LIBOR_WIBOR_KURS!$C$2:$F$145,3,FALSE),I399))</f>
        <v>1.7299999999999999E-2</v>
      </c>
      <c r="J400" s="20">
        <f t="shared" si="113"/>
        <v>0.02</v>
      </c>
      <c r="K400" s="28">
        <f t="shared" si="108"/>
        <v>0</v>
      </c>
      <c r="L400" s="21">
        <f t="shared" si="114"/>
        <v>2360.11</v>
      </c>
      <c r="M400" s="21">
        <f t="shared" si="115"/>
        <v>-2360.11</v>
      </c>
      <c r="N400" s="31">
        <f>IF(A400&gt;$C$3,"_",$C$2-SUM($M$26:M400))</f>
        <v>761643.40507922613</v>
      </c>
      <c r="P400" s="34">
        <f t="shared" si="116"/>
        <v>150.57956248973636</v>
      </c>
      <c r="Q400" s="34">
        <f t="shared" si="117"/>
        <v>1271.2051889555064</v>
      </c>
      <c r="R400" s="34">
        <f t="shared" si="118"/>
        <v>1421.7847514452428</v>
      </c>
      <c r="T400" s="34">
        <f t="shared" si="119"/>
        <v>110.40468456118701</v>
      </c>
      <c r="U400" s="34">
        <f t="shared" si="120"/>
        <v>932.0455284809517</v>
      </c>
      <c r="V400" s="34">
        <f t="shared" si="121"/>
        <v>1042.4502130421388</v>
      </c>
      <c r="X400" s="34">
        <f t="shared" si="125"/>
        <v>351.48482267076173</v>
      </c>
      <c r="Y400" s="34">
        <f t="shared" si="126"/>
        <v>902.30880206203756</v>
      </c>
      <c r="Z400" s="34">
        <f t="shared" si="127"/>
        <v>1253.7936247327993</v>
      </c>
      <c r="AA400" s="34">
        <f t="shared" si="128"/>
        <v>112175.91833062271</v>
      </c>
      <c r="AB400" s="33">
        <f t="shared" si="122"/>
        <v>3.1087365858234928</v>
      </c>
      <c r="AC400" s="11">
        <f t="shared" si="123"/>
        <v>50679</v>
      </c>
    </row>
    <row r="401" spans="1:29">
      <c r="A401" s="17">
        <f t="shared" si="124"/>
        <v>376</v>
      </c>
      <c r="B401" s="19">
        <f t="shared" si="109"/>
        <v>50710</v>
      </c>
      <c r="C401" s="20">
        <f>IF(A401&gt;$C$3,"_",IFERROR(VLOOKUP(B401,BAZA_LIBOR_WIBOR_KURS!$C$2:$F$145,2,FALSE),C400))</f>
        <v>-7.3200000000000001E-3</v>
      </c>
      <c r="D401" s="20">
        <f t="shared" si="110"/>
        <v>0.02</v>
      </c>
      <c r="E401" s="27">
        <f t="shared" si="111"/>
        <v>38.12885087891501</v>
      </c>
      <c r="F401" s="27">
        <f t="shared" si="112"/>
        <v>325.12734519805031</v>
      </c>
      <c r="G401" s="30">
        <f>IF(A401&gt;$C$3,"_",$C$8-SUM($F$26:F401))</f>
        <v>35758.958660084289</v>
      </c>
      <c r="H401" s="21">
        <f>IF(A401&gt;$C$3,"_",IFERROR(VLOOKUP(B401,BAZA_LIBOR_WIBOR_KURS!$C$2:$F$145,4,FALSE),H400))</f>
        <v>3.9140000000000001</v>
      </c>
      <c r="I401" s="20">
        <f>IF(A401&gt;$C$3,"_",IFERROR(VLOOKUP(B401,BAZA_LIBOR_WIBOR_KURS!$C$2:$F$145,3,FALSE),I400))</f>
        <v>1.7299999999999999E-2</v>
      </c>
      <c r="J401" s="20">
        <f t="shared" si="113"/>
        <v>0.02</v>
      </c>
      <c r="K401" s="28">
        <f t="shared" si="108"/>
        <v>0</v>
      </c>
      <c r="L401" s="21">
        <f t="shared" si="114"/>
        <v>2367.44</v>
      </c>
      <c r="M401" s="21">
        <f t="shared" si="115"/>
        <v>-2367.44</v>
      </c>
      <c r="N401" s="31">
        <f>IF(A401&gt;$C$3,"_",$C$2-SUM($M$26:M401))</f>
        <v>764010.84507922619</v>
      </c>
      <c r="P401" s="34">
        <f t="shared" si="116"/>
        <v>149.23632234007334</v>
      </c>
      <c r="Q401" s="34">
        <f t="shared" si="117"/>
        <v>1272.5484291051689</v>
      </c>
      <c r="R401" s="34">
        <f t="shared" si="118"/>
        <v>1421.7847514452424</v>
      </c>
      <c r="T401" s="34">
        <f t="shared" si="119"/>
        <v>109.41982311942546</v>
      </c>
      <c r="U401" s="34">
        <f t="shared" si="120"/>
        <v>933.03038992271297</v>
      </c>
      <c r="V401" s="34">
        <f t="shared" si="121"/>
        <v>1042.4502130421383</v>
      </c>
      <c r="X401" s="34">
        <f t="shared" si="125"/>
        <v>348.68014614435225</v>
      </c>
      <c r="Y401" s="34">
        <f t="shared" si="126"/>
        <v>905.11347858844715</v>
      </c>
      <c r="Z401" s="34">
        <f t="shared" si="127"/>
        <v>1253.7936247327993</v>
      </c>
      <c r="AA401" s="34">
        <f t="shared" si="128"/>
        <v>111270.80485203426</v>
      </c>
      <c r="AB401" s="33">
        <f t="shared" si="122"/>
        <v>3.1116903014359751</v>
      </c>
      <c r="AC401" s="11">
        <f t="shared" si="123"/>
        <v>50710</v>
      </c>
    </row>
    <row r="402" spans="1:29">
      <c r="A402" s="17">
        <f t="shared" si="124"/>
        <v>377</v>
      </c>
      <c r="B402" s="19">
        <f t="shared" si="109"/>
        <v>50740</v>
      </c>
      <c r="C402" s="20">
        <f>IF(A402&gt;$C$3,"_",IFERROR(VLOOKUP(B402,BAZA_LIBOR_WIBOR_KURS!$C$2:$F$145,2,FALSE),C401))</f>
        <v>-7.3200000000000001E-3</v>
      </c>
      <c r="D402" s="20">
        <f t="shared" si="110"/>
        <v>0.02</v>
      </c>
      <c r="E402" s="27">
        <f t="shared" si="111"/>
        <v>37.785299650822402</v>
      </c>
      <c r="F402" s="27">
        <f t="shared" si="112"/>
        <v>325.47089642614293</v>
      </c>
      <c r="G402" s="30">
        <f>IF(A402&gt;$C$3,"_",$C$8-SUM($F$26:F402))</f>
        <v>35433.487763658151</v>
      </c>
      <c r="H402" s="21">
        <f>IF(A402&gt;$C$3,"_",IFERROR(VLOOKUP(B402,BAZA_LIBOR_WIBOR_KURS!$C$2:$F$145,4,FALSE),H401))</f>
        <v>3.9140000000000001</v>
      </c>
      <c r="I402" s="20">
        <f>IF(A402&gt;$C$3,"_",IFERROR(VLOOKUP(B402,BAZA_LIBOR_WIBOR_KURS!$C$2:$F$145,3,FALSE),I401))</f>
        <v>1.7299999999999999E-2</v>
      </c>
      <c r="J402" s="20">
        <f t="shared" si="113"/>
        <v>0.02</v>
      </c>
      <c r="K402" s="28">
        <f t="shared" si="108"/>
        <v>0</v>
      </c>
      <c r="L402" s="21">
        <f t="shared" si="114"/>
        <v>2374.8000000000002</v>
      </c>
      <c r="M402" s="21">
        <f t="shared" si="115"/>
        <v>-2374.8000000000002</v>
      </c>
      <c r="N402" s="31">
        <f>IF(A402&gt;$C$3,"_",$C$2-SUM($M$26:M402))</f>
        <v>766385.64507922612</v>
      </c>
      <c r="P402" s="34">
        <f t="shared" si="116"/>
        <v>147.89166283331889</v>
      </c>
      <c r="Q402" s="34">
        <f t="shared" si="117"/>
        <v>1273.8930886119235</v>
      </c>
      <c r="R402" s="34">
        <f t="shared" si="118"/>
        <v>1421.7847514452424</v>
      </c>
      <c r="T402" s="34">
        <f t="shared" si="119"/>
        <v>108.43392100740712</v>
      </c>
      <c r="U402" s="34">
        <f t="shared" si="120"/>
        <v>934.01629203473135</v>
      </c>
      <c r="V402" s="34">
        <f t="shared" si="121"/>
        <v>1042.4502130421386</v>
      </c>
      <c r="X402" s="34">
        <f t="shared" si="125"/>
        <v>345.86675174840644</v>
      </c>
      <c r="Y402" s="34">
        <f t="shared" si="126"/>
        <v>907.92687298439273</v>
      </c>
      <c r="Z402" s="34">
        <f t="shared" si="127"/>
        <v>1253.7936247327991</v>
      </c>
      <c r="AA402" s="34">
        <f t="shared" si="128"/>
        <v>110362.87797904987</v>
      </c>
      <c r="AB402" s="33">
        <f t="shared" si="122"/>
        <v>3.1146490211511715</v>
      </c>
      <c r="AC402" s="11">
        <f t="shared" si="123"/>
        <v>50740</v>
      </c>
    </row>
    <row r="403" spans="1:29">
      <c r="A403" s="17">
        <f t="shared" si="124"/>
        <v>378</v>
      </c>
      <c r="B403" s="19">
        <f t="shared" si="109"/>
        <v>50771</v>
      </c>
      <c r="C403" s="20">
        <f>IF(A403&gt;$C$3,"_",IFERROR(VLOOKUP(B403,BAZA_LIBOR_WIBOR_KURS!$C$2:$F$145,2,FALSE),C402))</f>
        <v>-7.3200000000000001E-3</v>
      </c>
      <c r="D403" s="20">
        <f t="shared" si="110"/>
        <v>0.02</v>
      </c>
      <c r="E403" s="27">
        <f t="shared" si="111"/>
        <v>37.44138540359878</v>
      </c>
      <c r="F403" s="27">
        <f t="shared" si="112"/>
        <v>325.81481067336654</v>
      </c>
      <c r="G403" s="30">
        <f>IF(A403&gt;$C$3,"_",$C$8-SUM($F$26:F403))</f>
        <v>35107.67295298478</v>
      </c>
      <c r="H403" s="21">
        <f>IF(A403&gt;$C$3,"_",IFERROR(VLOOKUP(B403,BAZA_LIBOR_WIBOR_KURS!$C$2:$F$145,4,FALSE),H402))</f>
        <v>3.9140000000000001</v>
      </c>
      <c r="I403" s="20">
        <f>IF(A403&gt;$C$3,"_",IFERROR(VLOOKUP(B403,BAZA_LIBOR_WIBOR_KURS!$C$2:$F$145,3,FALSE),I402))</f>
        <v>1.7299999999999999E-2</v>
      </c>
      <c r="J403" s="20">
        <f t="shared" si="113"/>
        <v>0.02</v>
      </c>
      <c r="K403" s="28">
        <f t="shared" si="108"/>
        <v>0</v>
      </c>
      <c r="L403" s="21">
        <f t="shared" si="114"/>
        <v>2382.1799999999998</v>
      </c>
      <c r="M403" s="21">
        <f t="shared" si="115"/>
        <v>-2382.1799999999998</v>
      </c>
      <c r="N403" s="31">
        <f>IF(A403&gt;$C$3,"_",$C$2-SUM($M$26:M403))</f>
        <v>768767.82507922617</v>
      </c>
      <c r="P403" s="34">
        <f t="shared" si="116"/>
        <v>146.54558246968563</v>
      </c>
      <c r="Q403" s="34">
        <f t="shared" si="117"/>
        <v>1275.2391689755566</v>
      </c>
      <c r="R403" s="34">
        <f t="shared" si="118"/>
        <v>1421.7847514452421</v>
      </c>
      <c r="T403" s="34">
        <f t="shared" si="119"/>
        <v>107.44697712549043</v>
      </c>
      <c r="U403" s="34">
        <f t="shared" si="120"/>
        <v>935.00323591664801</v>
      </c>
      <c r="V403" s="34">
        <f t="shared" si="121"/>
        <v>1042.4502130421383</v>
      </c>
      <c r="X403" s="34">
        <f t="shared" si="125"/>
        <v>343.04461238488</v>
      </c>
      <c r="Y403" s="34">
        <f t="shared" si="126"/>
        <v>910.74901234791946</v>
      </c>
      <c r="Z403" s="34">
        <f t="shared" si="127"/>
        <v>1253.7936247327993</v>
      </c>
      <c r="AA403" s="34">
        <f t="shared" si="128"/>
        <v>109452.12896670194</v>
      </c>
      <c r="AB403" s="33">
        <f t="shared" si="122"/>
        <v>3.1176127541485643</v>
      </c>
      <c r="AC403" s="11">
        <f t="shared" si="123"/>
        <v>50771</v>
      </c>
    </row>
    <row r="404" spans="1:29">
      <c r="A404" s="17">
        <f t="shared" si="124"/>
        <v>379</v>
      </c>
      <c r="B404" s="19">
        <f t="shared" si="109"/>
        <v>50802</v>
      </c>
      <c r="C404" s="20">
        <f>IF(A404&gt;$C$3,"_",IFERROR(VLOOKUP(B404,BAZA_LIBOR_WIBOR_KURS!$C$2:$F$145,2,FALSE),C403))</f>
        <v>-7.3200000000000001E-3</v>
      </c>
      <c r="D404" s="20">
        <f t="shared" si="110"/>
        <v>0.02</v>
      </c>
      <c r="E404" s="27">
        <f t="shared" si="111"/>
        <v>37.097107753653916</v>
      </c>
      <c r="F404" s="27">
        <f t="shared" si="112"/>
        <v>326.15908832331149</v>
      </c>
      <c r="G404" s="30">
        <f>IF(A404&gt;$C$3,"_",$C$8-SUM($F$26:F404))</f>
        <v>34781.513864661465</v>
      </c>
      <c r="H404" s="21">
        <f>IF(A404&gt;$C$3,"_",IFERROR(VLOOKUP(B404,BAZA_LIBOR_WIBOR_KURS!$C$2:$F$145,4,FALSE),H403))</f>
        <v>3.9140000000000001</v>
      </c>
      <c r="I404" s="20">
        <f>IF(A404&gt;$C$3,"_",IFERROR(VLOOKUP(B404,BAZA_LIBOR_WIBOR_KURS!$C$2:$F$145,3,FALSE),I403))</f>
        <v>1.7299999999999999E-2</v>
      </c>
      <c r="J404" s="20">
        <f t="shared" si="113"/>
        <v>0.02</v>
      </c>
      <c r="K404" s="28">
        <f t="shared" si="108"/>
        <v>0</v>
      </c>
      <c r="L404" s="21">
        <f t="shared" si="114"/>
        <v>2389.59</v>
      </c>
      <c r="M404" s="21">
        <f t="shared" si="115"/>
        <v>-2389.59</v>
      </c>
      <c r="N404" s="31">
        <f>IF(A404&gt;$C$3,"_",$C$2-SUM($M$26:M404))</f>
        <v>771157.41507922614</v>
      </c>
      <c r="P404" s="34">
        <f t="shared" si="116"/>
        <v>145.19807974780144</v>
      </c>
      <c r="Q404" s="34">
        <f t="shared" si="117"/>
        <v>1276.5866716974413</v>
      </c>
      <c r="R404" s="34">
        <f t="shared" si="118"/>
        <v>1421.7847514452428</v>
      </c>
      <c r="T404" s="34">
        <f t="shared" si="119"/>
        <v>106.45899037287182</v>
      </c>
      <c r="U404" s="34">
        <f t="shared" si="120"/>
        <v>935.9912226692669</v>
      </c>
      <c r="V404" s="34">
        <f t="shared" si="121"/>
        <v>1042.4502130421388</v>
      </c>
      <c r="X404" s="34">
        <f t="shared" si="125"/>
        <v>340.21370087149853</v>
      </c>
      <c r="Y404" s="34">
        <f t="shared" si="126"/>
        <v>913.57992386130081</v>
      </c>
      <c r="Z404" s="34">
        <f t="shared" si="127"/>
        <v>1253.7936247327993</v>
      </c>
      <c r="AA404" s="34">
        <f t="shared" si="128"/>
        <v>108538.54904284065</v>
      </c>
      <c r="AB404" s="33">
        <f t="shared" si="122"/>
        <v>3.1205815096253597</v>
      </c>
      <c r="AC404" s="11">
        <f t="shared" si="123"/>
        <v>50802</v>
      </c>
    </row>
    <row r="405" spans="1:29">
      <c r="A405" s="17">
        <f t="shared" si="124"/>
        <v>380</v>
      </c>
      <c r="B405" s="19">
        <f t="shared" si="109"/>
        <v>50830</v>
      </c>
      <c r="C405" s="20">
        <f>IF(A405&gt;$C$3,"_",IFERROR(VLOOKUP(B405,BAZA_LIBOR_WIBOR_KURS!$C$2:$F$145,2,FALSE),C404))</f>
        <v>-7.3200000000000001E-3</v>
      </c>
      <c r="D405" s="20">
        <f t="shared" si="110"/>
        <v>0.02</v>
      </c>
      <c r="E405" s="27">
        <f t="shared" si="111"/>
        <v>36.752466316992283</v>
      </c>
      <c r="F405" s="27">
        <f t="shared" si="112"/>
        <v>326.50372975997306</v>
      </c>
      <c r="G405" s="30">
        <f>IF(A405&gt;$C$3,"_",$C$8-SUM($F$26:F405))</f>
        <v>34455.010134901488</v>
      </c>
      <c r="H405" s="21">
        <f>IF(A405&gt;$C$3,"_",IFERROR(VLOOKUP(B405,BAZA_LIBOR_WIBOR_KURS!$C$2:$F$145,4,FALSE),H404))</f>
        <v>3.9140000000000001</v>
      </c>
      <c r="I405" s="20">
        <f>IF(A405&gt;$C$3,"_",IFERROR(VLOOKUP(B405,BAZA_LIBOR_WIBOR_KURS!$C$2:$F$145,3,FALSE),I404))</f>
        <v>1.7299999999999999E-2</v>
      </c>
      <c r="J405" s="20">
        <f t="shared" si="113"/>
        <v>0.02</v>
      </c>
      <c r="K405" s="28">
        <f t="shared" si="108"/>
        <v>0</v>
      </c>
      <c r="L405" s="21">
        <f t="shared" si="114"/>
        <v>2397.0100000000002</v>
      </c>
      <c r="M405" s="21">
        <f t="shared" si="115"/>
        <v>-2397.0100000000002</v>
      </c>
      <c r="N405" s="31">
        <f>IF(A405&gt;$C$3,"_",$C$2-SUM($M$26:M405))</f>
        <v>773554.42507922614</v>
      </c>
      <c r="P405" s="34">
        <f t="shared" si="116"/>
        <v>143.84915316470781</v>
      </c>
      <c r="Q405" s="34">
        <f t="shared" si="117"/>
        <v>1277.9355982805346</v>
      </c>
      <c r="R405" s="34">
        <f t="shared" si="118"/>
        <v>1421.7847514452424</v>
      </c>
      <c r="T405" s="34">
        <f t="shared" si="119"/>
        <v>105.46995964758463</v>
      </c>
      <c r="U405" s="34">
        <f t="shared" si="120"/>
        <v>936.98025339455387</v>
      </c>
      <c r="V405" s="34">
        <f t="shared" si="121"/>
        <v>1042.4502130421386</v>
      </c>
      <c r="X405" s="34">
        <f t="shared" si="125"/>
        <v>337.37398994149635</v>
      </c>
      <c r="Y405" s="34">
        <f t="shared" si="126"/>
        <v>916.41963479130322</v>
      </c>
      <c r="Z405" s="34">
        <f t="shared" si="127"/>
        <v>1253.7936247327996</v>
      </c>
      <c r="AA405" s="34">
        <f t="shared" si="128"/>
        <v>107622.12940804934</v>
      </c>
      <c r="AB405" s="33">
        <f t="shared" si="122"/>
        <v>3.1235552967965203</v>
      </c>
      <c r="AC405" s="11">
        <f t="shared" si="123"/>
        <v>50830</v>
      </c>
    </row>
    <row r="406" spans="1:29">
      <c r="A406" s="17">
        <f t="shared" si="124"/>
        <v>381</v>
      </c>
      <c r="B406" s="19">
        <f t="shared" si="109"/>
        <v>50861</v>
      </c>
      <c r="C406" s="20">
        <f>IF(A406&gt;$C$3,"_",IFERROR(VLOOKUP(B406,BAZA_LIBOR_WIBOR_KURS!$C$2:$F$145,2,FALSE),C405))</f>
        <v>-7.3200000000000001E-3</v>
      </c>
      <c r="D406" s="20">
        <f t="shared" si="110"/>
        <v>0.02</v>
      </c>
      <c r="E406" s="27">
        <f t="shared" si="111"/>
        <v>36.407460709212572</v>
      </c>
      <c r="F406" s="27">
        <f t="shared" si="112"/>
        <v>326.84873536775268</v>
      </c>
      <c r="G406" s="30">
        <f>IF(A406&gt;$C$3,"_",$C$8-SUM($F$26:F406))</f>
        <v>34128.161399533739</v>
      </c>
      <c r="H406" s="21">
        <f>IF(A406&gt;$C$3,"_",IFERROR(VLOOKUP(B406,BAZA_LIBOR_WIBOR_KURS!$C$2:$F$145,4,FALSE),H405))</f>
        <v>3.9140000000000001</v>
      </c>
      <c r="I406" s="20">
        <f>IF(A406&gt;$C$3,"_",IFERROR(VLOOKUP(B406,BAZA_LIBOR_WIBOR_KURS!$C$2:$F$145,3,FALSE),I405))</f>
        <v>1.7299999999999999E-2</v>
      </c>
      <c r="J406" s="20">
        <f t="shared" si="113"/>
        <v>0.02</v>
      </c>
      <c r="K406" s="28">
        <f t="shared" si="108"/>
        <v>0</v>
      </c>
      <c r="L406" s="21">
        <f t="shared" si="114"/>
        <v>2404.4699999999998</v>
      </c>
      <c r="M406" s="21">
        <f t="shared" si="115"/>
        <v>-2404.4699999999998</v>
      </c>
      <c r="N406" s="31">
        <f>IF(A406&gt;$C$3,"_",$C$2-SUM($M$26:M406))</f>
        <v>775958.89507922612</v>
      </c>
      <c r="P406" s="34">
        <f t="shared" si="116"/>
        <v>142.49880121585801</v>
      </c>
      <c r="Q406" s="34">
        <f t="shared" si="117"/>
        <v>1279.2859502293841</v>
      </c>
      <c r="R406" s="34">
        <f t="shared" si="118"/>
        <v>1421.7847514452421</v>
      </c>
      <c r="T406" s="34">
        <f t="shared" si="119"/>
        <v>104.4798838464977</v>
      </c>
      <c r="U406" s="34">
        <f t="shared" si="120"/>
        <v>937.97032919564049</v>
      </c>
      <c r="V406" s="34">
        <f t="shared" si="121"/>
        <v>1042.4502130421381</v>
      </c>
      <c r="X406" s="34">
        <f t="shared" si="125"/>
        <v>334.52545224335336</v>
      </c>
      <c r="Y406" s="34">
        <f t="shared" si="126"/>
        <v>919.2681724894461</v>
      </c>
      <c r="Z406" s="34">
        <f t="shared" si="127"/>
        <v>1253.7936247327993</v>
      </c>
      <c r="AA406" s="34">
        <f t="shared" si="128"/>
        <v>106702.86123555989</v>
      </c>
      <c r="AB406" s="33">
        <f t="shared" si="122"/>
        <v>3.1265341248948051</v>
      </c>
      <c r="AC406" s="11">
        <f t="shared" si="123"/>
        <v>50861</v>
      </c>
    </row>
    <row r="407" spans="1:29">
      <c r="A407" s="17">
        <f t="shared" si="124"/>
        <v>382</v>
      </c>
      <c r="B407" s="19">
        <f t="shared" si="109"/>
        <v>50891</v>
      </c>
      <c r="C407" s="20">
        <f>IF(A407&gt;$C$3,"_",IFERROR(VLOOKUP(B407,BAZA_LIBOR_WIBOR_KURS!$C$2:$F$145,2,FALSE),C406))</f>
        <v>-7.3200000000000001E-3</v>
      </c>
      <c r="D407" s="20">
        <f t="shared" si="110"/>
        <v>0.02</v>
      </c>
      <c r="E407" s="27">
        <f t="shared" si="111"/>
        <v>36.062090545507317</v>
      </c>
      <c r="F407" s="27">
        <f t="shared" si="112"/>
        <v>327.19410553145798</v>
      </c>
      <c r="G407" s="30">
        <f>IF(A407&gt;$C$3,"_",$C$8-SUM($F$26:F407))</f>
        <v>33800.967294002287</v>
      </c>
      <c r="H407" s="21">
        <f>IF(A407&gt;$C$3,"_",IFERROR(VLOOKUP(B407,BAZA_LIBOR_WIBOR_KURS!$C$2:$F$145,4,FALSE),H406))</f>
        <v>3.9140000000000001</v>
      </c>
      <c r="I407" s="20">
        <f>IF(A407&gt;$C$3,"_",IFERROR(VLOOKUP(B407,BAZA_LIBOR_WIBOR_KURS!$C$2:$F$145,3,FALSE),I406))</f>
        <v>1.7299999999999999E-2</v>
      </c>
      <c r="J407" s="20">
        <f t="shared" si="113"/>
        <v>0.02</v>
      </c>
      <c r="K407" s="28">
        <f t="shared" si="108"/>
        <v>0</v>
      </c>
      <c r="L407" s="21">
        <f t="shared" si="114"/>
        <v>2411.94</v>
      </c>
      <c r="M407" s="21">
        <f t="shared" si="115"/>
        <v>-2411.94</v>
      </c>
      <c r="N407" s="31">
        <f>IF(A407&gt;$C$3,"_",$C$2-SUM($M$26:M407))</f>
        <v>778370.83507922618</v>
      </c>
      <c r="P407" s="34">
        <f t="shared" si="116"/>
        <v>141.14702239511564</v>
      </c>
      <c r="Q407" s="34">
        <f t="shared" si="117"/>
        <v>1280.6377290501266</v>
      </c>
      <c r="R407" s="34">
        <f t="shared" si="118"/>
        <v>1421.7847514452424</v>
      </c>
      <c r="T407" s="34">
        <f t="shared" si="119"/>
        <v>103.48876186531432</v>
      </c>
      <c r="U407" s="34">
        <f t="shared" si="120"/>
        <v>938.96145117682408</v>
      </c>
      <c r="V407" s="34">
        <f t="shared" si="121"/>
        <v>1042.4502130421383</v>
      </c>
      <c r="X407" s="34">
        <f t="shared" si="125"/>
        <v>331.66806034053195</v>
      </c>
      <c r="Y407" s="34">
        <f t="shared" si="126"/>
        <v>922.12556439226717</v>
      </c>
      <c r="Z407" s="34">
        <f t="shared" si="127"/>
        <v>1253.7936247327991</v>
      </c>
      <c r="AA407" s="34">
        <f t="shared" si="128"/>
        <v>105780.73567116763</v>
      </c>
      <c r="AB407" s="33">
        <f t="shared" si="122"/>
        <v>3.1295180031708023</v>
      </c>
      <c r="AC407" s="11">
        <f t="shared" si="123"/>
        <v>50891</v>
      </c>
    </row>
    <row r="408" spans="1:29">
      <c r="A408" s="17">
        <f t="shared" si="124"/>
        <v>383</v>
      </c>
      <c r="B408" s="19">
        <f t="shared" si="109"/>
        <v>50922</v>
      </c>
      <c r="C408" s="20">
        <f>IF(A408&gt;$C$3,"_",IFERROR(VLOOKUP(B408,BAZA_LIBOR_WIBOR_KURS!$C$2:$F$145,2,FALSE),C407))</f>
        <v>-7.3200000000000001E-3</v>
      </c>
      <c r="D408" s="20">
        <f t="shared" si="110"/>
        <v>0.02</v>
      </c>
      <c r="E408" s="27">
        <f t="shared" si="111"/>
        <v>35.716355440662419</v>
      </c>
      <c r="F408" s="27">
        <f t="shared" si="112"/>
        <v>327.53984063630287</v>
      </c>
      <c r="G408" s="30">
        <f>IF(A408&gt;$C$3,"_",$C$8-SUM($F$26:F408))</f>
        <v>33473.427453365977</v>
      </c>
      <c r="H408" s="21">
        <f>IF(A408&gt;$C$3,"_",IFERROR(VLOOKUP(B408,BAZA_LIBOR_WIBOR_KURS!$C$2:$F$145,4,FALSE),H407))</f>
        <v>3.9140000000000001</v>
      </c>
      <c r="I408" s="20">
        <f>IF(A408&gt;$C$3,"_",IFERROR(VLOOKUP(B408,BAZA_LIBOR_WIBOR_KURS!$C$2:$F$145,3,FALSE),I407))</f>
        <v>1.7299999999999999E-2</v>
      </c>
      <c r="J408" s="20">
        <f t="shared" si="113"/>
        <v>0.02</v>
      </c>
      <c r="K408" s="28">
        <f t="shared" si="108"/>
        <v>0</v>
      </c>
      <c r="L408" s="21">
        <f t="shared" si="114"/>
        <v>2419.44</v>
      </c>
      <c r="M408" s="21">
        <f t="shared" si="115"/>
        <v>-2419.44</v>
      </c>
      <c r="N408" s="31">
        <f>IF(A408&gt;$C$3,"_",$C$2-SUM($M$26:M408))</f>
        <v>780790.27507922612</v>
      </c>
      <c r="P408" s="34">
        <f t="shared" si="116"/>
        <v>139.79381519475271</v>
      </c>
      <c r="Q408" s="34">
        <f t="shared" si="117"/>
        <v>1281.9909362504895</v>
      </c>
      <c r="R408" s="34">
        <f t="shared" si="118"/>
        <v>1421.7847514452424</v>
      </c>
      <c r="T408" s="34">
        <f t="shared" si="119"/>
        <v>102.49659259857083</v>
      </c>
      <c r="U408" s="34">
        <f t="shared" si="120"/>
        <v>939.9536204435675</v>
      </c>
      <c r="V408" s="34">
        <f t="shared" si="121"/>
        <v>1042.4502130421383</v>
      </c>
      <c r="X408" s="34">
        <f t="shared" si="125"/>
        <v>328.80178671121269</v>
      </c>
      <c r="Y408" s="34">
        <f t="shared" si="126"/>
        <v>924.99183802158655</v>
      </c>
      <c r="Z408" s="34">
        <f t="shared" si="127"/>
        <v>1253.7936247327993</v>
      </c>
      <c r="AA408" s="34">
        <f t="shared" si="128"/>
        <v>104855.74383314604</v>
      </c>
      <c r="AB408" s="33">
        <f t="shared" si="122"/>
        <v>3.1325069408929647</v>
      </c>
      <c r="AC408" s="11">
        <f t="shared" si="123"/>
        <v>50922</v>
      </c>
    </row>
    <row r="409" spans="1:29">
      <c r="A409" s="17">
        <f t="shared" si="124"/>
        <v>384</v>
      </c>
      <c r="B409" s="19">
        <f t="shared" si="109"/>
        <v>50952</v>
      </c>
      <c r="C409" s="20">
        <f>IF(A409&gt;$C$3,"_",IFERROR(VLOOKUP(B409,BAZA_LIBOR_WIBOR_KURS!$C$2:$F$145,2,FALSE),C408))</f>
        <v>-7.3200000000000001E-3</v>
      </c>
      <c r="D409" s="20">
        <f t="shared" si="110"/>
        <v>0.02</v>
      </c>
      <c r="E409" s="27">
        <f t="shared" si="111"/>
        <v>35.37025500905672</v>
      </c>
      <c r="F409" s="27">
        <f t="shared" si="112"/>
        <v>327.8859410679085</v>
      </c>
      <c r="G409" s="30">
        <f>IF(A409&gt;$C$3,"_",$C$8-SUM($F$26:F409))</f>
        <v>33145.541512298063</v>
      </c>
      <c r="H409" s="21">
        <f>IF(A409&gt;$C$3,"_",IFERROR(VLOOKUP(B409,BAZA_LIBOR_WIBOR_KURS!$C$2:$F$145,4,FALSE),H408))</f>
        <v>3.9140000000000001</v>
      </c>
      <c r="I409" s="20">
        <f>IF(A409&gt;$C$3,"_",IFERROR(VLOOKUP(B409,BAZA_LIBOR_WIBOR_KURS!$C$2:$F$145,3,FALSE),I408))</f>
        <v>1.7299999999999999E-2</v>
      </c>
      <c r="J409" s="20">
        <f t="shared" si="113"/>
        <v>0.02</v>
      </c>
      <c r="K409" s="28">
        <f t="shared" si="108"/>
        <v>0</v>
      </c>
      <c r="L409" s="21">
        <f t="shared" si="114"/>
        <v>2426.96</v>
      </c>
      <c r="M409" s="21">
        <f t="shared" si="115"/>
        <v>-2426.96</v>
      </c>
      <c r="N409" s="31">
        <f>IF(A409&gt;$C$3,"_",$C$2-SUM($M$26:M409))</f>
        <v>783217.23507922608</v>
      </c>
      <c r="P409" s="34">
        <f t="shared" si="116"/>
        <v>138.43917810544801</v>
      </c>
      <c r="Q409" s="34">
        <f t="shared" si="117"/>
        <v>1283.3455733397939</v>
      </c>
      <c r="R409" s="34">
        <f t="shared" si="118"/>
        <v>1421.7847514452419</v>
      </c>
      <c r="T409" s="34">
        <f t="shared" si="119"/>
        <v>101.50337493963545</v>
      </c>
      <c r="U409" s="34">
        <f t="shared" si="120"/>
        <v>940.94683810250274</v>
      </c>
      <c r="V409" s="34">
        <f t="shared" si="121"/>
        <v>1042.4502130421381</v>
      </c>
      <c r="X409" s="34">
        <f t="shared" si="125"/>
        <v>325.92660374802892</v>
      </c>
      <c r="Y409" s="34">
        <f t="shared" si="126"/>
        <v>927.86702098477042</v>
      </c>
      <c r="Z409" s="34">
        <f t="shared" si="127"/>
        <v>1253.7936247327993</v>
      </c>
      <c r="AA409" s="34">
        <f t="shared" si="128"/>
        <v>103927.87681216127</v>
      </c>
      <c r="AB409" s="33">
        <f t="shared" si="122"/>
        <v>3.1355009473476447</v>
      </c>
      <c r="AC409" s="11">
        <f t="shared" si="123"/>
        <v>50952</v>
      </c>
    </row>
    <row r="410" spans="1:29">
      <c r="A410" s="17">
        <f t="shared" si="124"/>
        <v>385</v>
      </c>
      <c r="B410" s="19">
        <f t="shared" si="109"/>
        <v>50983</v>
      </c>
      <c r="C410" s="20">
        <f>IF(A410&gt;$C$3,"_",IFERROR(VLOOKUP(B410,BAZA_LIBOR_WIBOR_KURS!$C$2:$F$145,2,FALSE),C409))</f>
        <v>-7.3200000000000001E-3</v>
      </c>
      <c r="D410" s="20">
        <f t="shared" si="110"/>
        <v>0.02</v>
      </c>
      <c r="E410" s="27">
        <f t="shared" si="111"/>
        <v>35.023788864661618</v>
      </c>
      <c r="F410" s="27">
        <f t="shared" si="112"/>
        <v>328.2324072123036</v>
      </c>
      <c r="G410" s="30">
        <f>IF(A410&gt;$C$3,"_",$C$8-SUM($F$26:F410))</f>
        <v>32817.309105085762</v>
      </c>
      <c r="H410" s="21">
        <f>IF(A410&gt;$C$3,"_",IFERROR(VLOOKUP(B410,BAZA_LIBOR_WIBOR_KURS!$C$2:$F$145,4,FALSE),H409))</f>
        <v>3.9140000000000001</v>
      </c>
      <c r="I410" s="20">
        <f>IF(A410&gt;$C$3,"_",IFERROR(VLOOKUP(B410,BAZA_LIBOR_WIBOR_KURS!$C$2:$F$145,3,FALSE),I409))</f>
        <v>1.7299999999999999E-2</v>
      </c>
      <c r="J410" s="20">
        <f t="shared" si="113"/>
        <v>0.02</v>
      </c>
      <c r="K410" s="28">
        <f t="shared" ref="K410:K473" si="129">IF(A410&gt;$C$3,"_",IF(B410&gt;$F$4,0,H410*(E410+F410)))</f>
        <v>0</v>
      </c>
      <c r="L410" s="21">
        <f t="shared" si="114"/>
        <v>2434.5</v>
      </c>
      <c r="M410" s="21">
        <f t="shared" si="115"/>
        <v>-2434.5</v>
      </c>
      <c r="N410" s="31">
        <f>IF(A410&gt;$C$3,"_",$C$2-SUM($M$26:M410))</f>
        <v>785651.73507922608</v>
      </c>
      <c r="P410" s="34">
        <f t="shared" si="116"/>
        <v>137.08310961628558</v>
      </c>
      <c r="Q410" s="34">
        <f t="shared" si="117"/>
        <v>1284.7016418289563</v>
      </c>
      <c r="R410" s="34">
        <f t="shared" si="118"/>
        <v>1421.7847514452419</v>
      </c>
      <c r="T410" s="34">
        <f t="shared" si="119"/>
        <v>100.5091077807071</v>
      </c>
      <c r="U410" s="34">
        <f t="shared" si="120"/>
        <v>941.94110526143106</v>
      </c>
      <c r="V410" s="34">
        <f t="shared" si="121"/>
        <v>1042.4502130421381</v>
      </c>
      <c r="X410" s="34">
        <f t="shared" si="125"/>
        <v>323.04248375780128</v>
      </c>
      <c r="Y410" s="34">
        <f t="shared" si="126"/>
        <v>930.75114097499807</v>
      </c>
      <c r="Z410" s="34">
        <f t="shared" si="127"/>
        <v>1253.7936247327993</v>
      </c>
      <c r="AA410" s="34">
        <f t="shared" si="128"/>
        <v>102997.12567118627</v>
      </c>
      <c r="AB410" s="33">
        <f t="shared" si="122"/>
        <v>3.138500031839131</v>
      </c>
      <c r="AC410" s="11">
        <f t="shared" si="123"/>
        <v>50983</v>
      </c>
    </row>
    <row r="411" spans="1:29">
      <c r="A411" s="17">
        <f t="shared" si="124"/>
        <v>386</v>
      </c>
      <c r="B411" s="19">
        <f t="shared" ref="B411:B474" si="130">IF(A411&gt;$C$3,"_",DATE(YEAR(B410),MONTH(B410)+1,1))</f>
        <v>51014</v>
      </c>
      <c r="C411" s="20">
        <f>IF(A411&gt;$C$3,"_",IFERROR(VLOOKUP(B411,BAZA_LIBOR_WIBOR_KURS!$C$2:$F$145,2,FALSE),C410))</f>
        <v>-7.3200000000000001E-3</v>
      </c>
      <c r="D411" s="20">
        <f t="shared" ref="D411:D474" si="131">IF(A411&gt;$C$3,"_",D410)</f>
        <v>0.02</v>
      </c>
      <c r="E411" s="27">
        <f t="shared" ref="E411:E474" si="132">IF(A411&gt;$C$3,"_",IPMT((C411+D411)/12,1,$C$3-A410,-G410))</f>
        <v>34.676956621040624</v>
      </c>
      <c r="F411" s="27">
        <f t="shared" ref="F411:F474" si="133">IF(A411&gt;$C$3,"_",PPMT((C411+D411)/12,1,$C$3-A410,-G410))</f>
        <v>328.57923945592461</v>
      </c>
      <c r="G411" s="30">
        <f>IF(A411&gt;$C$3,"_",$C$8-SUM($F$26:F411))</f>
        <v>32488.729865629837</v>
      </c>
      <c r="H411" s="21">
        <f>IF(A411&gt;$C$3,"_",IFERROR(VLOOKUP(B411,BAZA_LIBOR_WIBOR_KURS!$C$2:$F$145,4,FALSE),H410))</f>
        <v>3.9140000000000001</v>
      </c>
      <c r="I411" s="20">
        <f>IF(A411&gt;$C$3,"_",IFERROR(VLOOKUP(B411,BAZA_LIBOR_WIBOR_KURS!$C$2:$F$145,3,FALSE),I410))</f>
        <v>1.7299999999999999E-2</v>
      </c>
      <c r="J411" s="20">
        <f t="shared" ref="J411:J474" si="134">IF(A411&gt;$C$3,"_",J410)</f>
        <v>0.02</v>
      </c>
      <c r="K411" s="28">
        <f t="shared" si="129"/>
        <v>0</v>
      </c>
      <c r="L411" s="21">
        <f t="shared" ref="L411:L474" si="135">IF(A411&gt;$C$3,"_",IF(N410&lt;0,0,ROUND(N410*(I411+J411)/12,2)))</f>
        <v>2442.0700000000002</v>
      </c>
      <c r="M411" s="21">
        <f t="shared" ref="M411:M474" si="136">IFERROR(K411-L411,"_")</f>
        <v>-2442.0700000000002</v>
      </c>
      <c r="N411" s="31">
        <f>IF(A411&gt;$C$3,"_",$C$2-SUM($M$26:M411))</f>
        <v>788093.80507922615</v>
      </c>
      <c r="P411" s="34">
        <f t="shared" ref="P411:P474" si="137">IF(ISNUMBER(E411)=TRUE,E411*H411,)</f>
        <v>135.72560821475301</v>
      </c>
      <c r="Q411" s="34">
        <f t="shared" ref="Q411:Q474" si="138">IF(ISNUMBER(E411)=TRUE,F411*H411,)</f>
        <v>1286.0591432304889</v>
      </c>
      <c r="R411" s="34">
        <f t="shared" ref="R411:R474" si="139">Q411+P411</f>
        <v>1421.7847514452419</v>
      </c>
      <c r="T411" s="34">
        <f t="shared" ref="T411:T474" si="140">IF(ISNUMBER(E411)=TRUE,IF(B411&gt;F$4,E411*I$5,E411*H411),)</f>
        <v>99.513790012814212</v>
      </c>
      <c r="U411" s="34">
        <f t="shared" ref="U411:U474" si="141">IF(ISNUMBER(F411)=TRUE,IF(B411&gt;F$4,F411*I$5,F411*H411),)</f>
        <v>942.93642302932392</v>
      </c>
      <c r="V411" s="34">
        <f t="shared" ref="V411:V474" si="142">U411+T411</f>
        <v>1042.4502130421381</v>
      </c>
      <c r="X411" s="34">
        <f t="shared" si="125"/>
        <v>320.14939896127061</v>
      </c>
      <c r="Y411" s="34">
        <f t="shared" si="126"/>
        <v>933.64422577152868</v>
      </c>
      <c r="Z411" s="34">
        <f t="shared" si="127"/>
        <v>1253.7936247327993</v>
      </c>
      <c r="AA411" s="34">
        <f t="shared" si="128"/>
        <v>102063.48144541474</v>
      </c>
      <c r="AB411" s="33">
        <f t="shared" ref="AB411:AB474" si="143">AA411/G411</f>
        <v>3.141504203689685</v>
      </c>
      <c r="AC411" s="11">
        <f t="shared" ref="AC411:AC474" si="144">B411</f>
        <v>51014</v>
      </c>
    </row>
    <row r="412" spans="1:29">
      <c r="A412" s="17">
        <f t="shared" ref="A412:A475" si="145">A411+1</f>
        <v>387</v>
      </c>
      <c r="B412" s="19">
        <f t="shared" si="130"/>
        <v>51044</v>
      </c>
      <c r="C412" s="20">
        <f>IF(A412&gt;$C$3,"_",IFERROR(VLOOKUP(B412,BAZA_LIBOR_WIBOR_KURS!$C$2:$F$145,2,FALSE),C411))</f>
        <v>-7.3200000000000001E-3</v>
      </c>
      <c r="D412" s="20">
        <f t="shared" si="131"/>
        <v>0.02</v>
      </c>
      <c r="E412" s="27">
        <f t="shared" si="132"/>
        <v>34.329757891348855</v>
      </c>
      <c r="F412" s="27">
        <f t="shared" si="133"/>
        <v>328.92643818561635</v>
      </c>
      <c r="G412" s="30">
        <f>IF(A412&gt;$C$3,"_",$C$8-SUM($F$26:F412))</f>
        <v>32159.803427444218</v>
      </c>
      <c r="H412" s="21">
        <f>IF(A412&gt;$C$3,"_",IFERROR(VLOOKUP(B412,BAZA_LIBOR_WIBOR_KURS!$C$2:$F$145,4,FALSE),H411))</f>
        <v>3.9140000000000001</v>
      </c>
      <c r="I412" s="20">
        <f>IF(A412&gt;$C$3,"_",IFERROR(VLOOKUP(B412,BAZA_LIBOR_WIBOR_KURS!$C$2:$F$145,3,FALSE),I411))</f>
        <v>1.7299999999999999E-2</v>
      </c>
      <c r="J412" s="20">
        <f t="shared" si="134"/>
        <v>0.02</v>
      </c>
      <c r="K412" s="28">
        <f t="shared" si="129"/>
        <v>0</v>
      </c>
      <c r="L412" s="21">
        <f t="shared" si="135"/>
        <v>2449.66</v>
      </c>
      <c r="M412" s="21">
        <f t="shared" si="136"/>
        <v>-2449.66</v>
      </c>
      <c r="N412" s="31">
        <f>IF(A412&gt;$C$3,"_",$C$2-SUM($M$26:M412))</f>
        <v>790543.46507922607</v>
      </c>
      <c r="P412" s="34">
        <f t="shared" si="137"/>
        <v>134.36667238673942</v>
      </c>
      <c r="Q412" s="34">
        <f t="shared" si="138"/>
        <v>1287.4180790585024</v>
      </c>
      <c r="R412" s="34">
        <f t="shared" si="139"/>
        <v>1421.7847514452419</v>
      </c>
      <c r="T412" s="34">
        <f t="shared" si="140"/>
        <v>98.517420525813193</v>
      </c>
      <c r="U412" s="34">
        <f t="shared" si="141"/>
        <v>943.93279251632487</v>
      </c>
      <c r="V412" s="34">
        <f t="shared" si="142"/>
        <v>1042.4502130421381</v>
      </c>
      <c r="X412" s="34">
        <f t="shared" ref="X412:X475" si="146">IF(A412&gt;$C$3,0,IPMT((I412+J412)/12,1,$C$3-A411,-AA411))</f>
        <v>317.24732149283079</v>
      </c>
      <c r="Y412" s="34">
        <f t="shared" ref="Y412:Y475" si="147">IF(A412&gt;$C$3,0,PPMT((I412+J412)/12,1,$C$3-A411,-AA411))</f>
        <v>936.54630323996867</v>
      </c>
      <c r="Z412" s="34">
        <f t="shared" ref="Z412:Z475" si="148">Y412+X412</f>
        <v>1253.7936247327993</v>
      </c>
      <c r="AA412" s="34">
        <f t="shared" ref="AA412:AA475" si="149">AA411-Y412</f>
        <v>101126.93514217477</v>
      </c>
      <c r="AB412" s="33">
        <f t="shared" si="143"/>
        <v>3.144513472239574</v>
      </c>
      <c r="AC412" s="11">
        <f t="shared" si="144"/>
        <v>51044</v>
      </c>
    </row>
    <row r="413" spans="1:29">
      <c r="A413" s="17">
        <f t="shared" si="145"/>
        <v>388</v>
      </c>
      <c r="B413" s="19">
        <f t="shared" si="130"/>
        <v>51075</v>
      </c>
      <c r="C413" s="20">
        <f>IF(A413&gt;$C$3,"_",IFERROR(VLOOKUP(B413,BAZA_LIBOR_WIBOR_KURS!$C$2:$F$145,2,FALSE),C412))</f>
        <v>-7.3200000000000001E-3</v>
      </c>
      <c r="D413" s="20">
        <f t="shared" si="131"/>
        <v>0.02</v>
      </c>
      <c r="E413" s="27">
        <f t="shared" si="132"/>
        <v>33.982192288332726</v>
      </c>
      <c r="F413" s="27">
        <f t="shared" si="133"/>
        <v>329.27400378863246</v>
      </c>
      <c r="G413" s="30">
        <f>IF(A413&gt;$C$3,"_",$C$8-SUM($F$26:F413))</f>
        <v>31830.529423655578</v>
      </c>
      <c r="H413" s="21">
        <f>IF(A413&gt;$C$3,"_",IFERROR(VLOOKUP(B413,BAZA_LIBOR_WIBOR_KURS!$C$2:$F$145,4,FALSE),H412))</f>
        <v>3.9140000000000001</v>
      </c>
      <c r="I413" s="20">
        <f>IF(A413&gt;$C$3,"_",IFERROR(VLOOKUP(B413,BAZA_LIBOR_WIBOR_KURS!$C$2:$F$145,3,FALSE),I412))</f>
        <v>1.7299999999999999E-2</v>
      </c>
      <c r="J413" s="20">
        <f t="shared" si="134"/>
        <v>0.02</v>
      </c>
      <c r="K413" s="28">
        <f t="shared" si="129"/>
        <v>0</v>
      </c>
      <c r="L413" s="21">
        <f t="shared" si="135"/>
        <v>2457.27</v>
      </c>
      <c r="M413" s="21">
        <f t="shared" si="136"/>
        <v>-2457.27</v>
      </c>
      <c r="N413" s="31">
        <f>IF(A413&gt;$C$3,"_",$C$2-SUM($M$26:M413))</f>
        <v>793000.73507922608</v>
      </c>
      <c r="P413" s="34">
        <f t="shared" si="137"/>
        <v>133.0063006165343</v>
      </c>
      <c r="Q413" s="34">
        <f t="shared" si="138"/>
        <v>1288.7784508287075</v>
      </c>
      <c r="R413" s="34">
        <f t="shared" si="139"/>
        <v>1421.7847514452419</v>
      </c>
      <c r="T413" s="34">
        <f t="shared" si="140"/>
        <v>97.519998208387634</v>
      </c>
      <c r="U413" s="34">
        <f t="shared" si="141"/>
        <v>944.93021483375037</v>
      </c>
      <c r="V413" s="34">
        <f t="shared" si="142"/>
        <v>1042.4502130421381</v>
      </c>
      <c r="X413" s="34">
        <f t="shared" si="146"/>
        <v>314.33622340025988</v>
      </c>
      <c r="Y413" s="34">
        <f t="shared" si="147"/>
        <v>939.45740133253958</v>
      </c>
      <c r="Z413" s="34">
        <f t="shared" si="148"/>
        <v>1253.7936247327993</v>
      </c>
      <c r="AA413" s="34">
        <f t="shared" si="149"/>
        <v>100187.47774084224</v>
      </c>
      <c r="AB413" s="33">
        <f t="shared" si="143"/>
        <v>3.1475278468471104</v>
      </c>
      <c r="AC413" s="11">
        <f t="shared" si="144"/>
        <v>51075</v>
      </c>
    </row>
    <row r="414" spans="1:29">
      <c r="A414" s="17">
        <f t="shared" si="145"/>
        <v>389</v>
      </c>
      <c r="B414" s="19">
        <f t="shared" si="130"/>
        <v>51105</v>
      </c>
      <c r="C414" s="20">
        <f>IF(A414&gt;$C$3,"_",IFERROR(VLOOKUP(B414,BAZA_LIBOR_WIBOR_KURS!$C$2:$F$145,2,FALSE),C413))</f>
        <v>-7.3200000000000001E-3</v>
      </c>
      <c r="D414" s="20">
        <f t="shared" si="131"/>
        <v>0.02</v>
      </c>
      <c r="E414" s="27">
        <f t="shared" si="132"/>
        <v>33.634259424329393</v>
      </c>
      <c r="F414" s="27">
        <f t="shared" si="133"/>
        <v>329.62193665263567</v>
      </c>
      <c r="G414" s="30">
        <f>IF(A414&gt;$C$3,"_",$C$8-SUM($F$26:F414))</f>
        <v>31500.907487002944</v>
      </c>
      <c r="H414" s="21">
        <f>IF(A414&gt;$C$3,"_",IFERROR(VLOOKUP(B414,BAZA_LIBOR_WIBOR_KURS!$C$2:$F$145,4,FALSE),H413))</f>
        <v>3.9140000000000001</v>
      </c>
      <c r="I414" s="20">
        <f>IF(A414&gt;$C$3,"_",IFERROR(VLOOKUP(B414,BAZA_LIBOR_WIBOR_KURS!$C$2:$F$145,3,FALSE),I413))</f>
        <v>1.7299999999999999E-2</v>
      </c>
      <c r="J414" s="20">
        <f t="shared" si="134"/>
        <v>0.02</v>
      </c>
      <c r="K414" s="28">
        <f t="shared" si="129"/>
        <v>0</v>
      </c>
      <c r="L414" s="21">
        <f t="shared" si="135"/>
        <v>2464.91</v>
      </c>
      <c r="M414" s="21">
        <f t="shared" si="136"/>
        <v>-2464.91</v>
      </c>
      <c r="N414" s="31">
        <f>IF(A414&gt;$C$3,"_",$C$2-SUM($M$26:M414))</f>
        <v>795465.64507922612</v>
      </c>
      <c r="P414" s="34">
        <f t="shared" si="137"/>
        <v>131.64449138682525</v>
      </c>
      <c r="Q414" s="34">
        <f t="shared" si="138"/>
        <v>1290.1402600584161</v>
      </c>
      <c r="R414" s="34">
        <f t="shared" si="139"/>
        <v>1421.7847514452412</v>
      </c>
      <c r="T414" s="34">
        <f t="shared" si="140"/>
        <v>96.521521948046598</v>
      </c>
      <c r="U414" s="34">
        <f t="shared" si="141"/>
        <v>945.92869109409105</v>
      </c>
      <c r="V414" s="34">
        <f t="shared" si="142"/>
        <v>1042.4502130421376</v>
      </c>
      <c r="X414" s="34">
        <f t="shared" si="146"/>
        <v>311.41607664445127</v>
      </c>
      <c r="Y414" s="34">
        <f t="shared" si="147"/>
        <v>942.37754808834791</v>
      </c>
      <c r="Z414" s="34">
        <f t="shared" si="148"/>
        <v>1253.7936247327991</v>
      </c>
      <c r="AA414" s="34">
        <f t="shared" si="149"/>
        <v>99245.100192753889</v>
      </c>
      <c r="AB414" s="33">
        <f t="shared" si="143"/>
        <v>3.1505473368886827</v>
      </c>
      <c r="AC414" s="11">
        <f t="shared" si="144"/>
        <v>51105</v>
      </c>
    </row>
    <row r="415" spans="1:29">
      <c r="A415" s="17">
        <f t="shared" si="145"/>
        <v>390</v>
      </c>
      <c r="B415" s="19">
        <f t="shared" si="130"/>
        <v>51136</v>
      </c>
      <c r="C415" s="20">
        <f>IF(A415&gt;$C$3,"_",IFERROR(VLOOKUP(B415,BAZA_LIBOR_WIBOR_KURS!$C$2:$F$145,2,FALSE),C414))</f>
        <v>-7.3200000000000001E-3</v>
      </c>
      <c r="D415" s="20">
        <f t="shared" si="131"/>
        <v>0.02</v>
      </c>
      <c r="E415" s="27">
        <f t="shared" si="132"/>
        <v>33.285958911266441</v>
      </c>
      <c r="F415" s="27">
        <f t="shared" si="133"/>
        <v>329.97023716569868</v>
      </c>
      <c r="G415" s="30">
        <f>IF(A415&gt;$C$3,"_",$C$8-SUM($F$26:F415))</f>
        <v>31170.93724983724</v>
      </c>
      <c r="H415" s="21">
        <f>IF(A415&gt;$C$3,"_",IFERROR(VLOOKUP(B415,BAZA_LIBOR_WIBOR_KURS!$C$2:$F$145,4,FALSE),H414))</f>
        <v>3.9140000000000001</v>
      </c>
      <c r="I415" s="20">
        <f>IF(A415&gt;$C$3,"_",IFERROR(VLOOKUP(B415,BAZA_LIBOR_WIBOR_KURS!$C$2:$F$145,3,FALSE),I414))</f>
        <v>1.7299999999999999E-2</v>
      </c>
      <c r="J415" s="20">
        <f t="shared" si="134"/>
        <v>0.02</v>
      </c>
      <c r="K415" s="28">
        <f t="shared" si="129"/>
        <v>0</v>
      </c>
      <c r="L415" s="21">
        <f t="shared" si="135"/>
        <v>2472.5700000000002</v>
      </c>
      <c r="M415" s="21">
        <f t="shared" si="136"/>
        <v>-2472.5700000000002</v>
      </c>
      <c r="N415" s="31">
        <f>IF(A415&gt;$C$3,"_",$C$2-SUM($M$26:M415))</f>
        <v>797938.21507922607</v>
      </c>
      <c r="P415" s="34">
        <f t="shared" si="137"/>
        <v>130.28124317869685</v>
      </c>
      <c r="Q415" s="34">
        <f t="shared" si="138"/>
        <v>1291.5035082665447</v>
      </c>
      <c r="R415" s="34">
        <f t="shared" si="139"/>
        <v>1421.7847514452415</v>
      </c>
      <c r="T415" s="34">
        <f t="shared" si="140"/>
        <v>95.521990631123842</v>
      </c>
      <c r="U415" s="34">
        <f t="shared" si="141"/>
        <v>946.92822241101396</v>
      </c>
      <c r="V415" s="34">
        <f t="shared" si="142"/>
        <v>1042.4502130421379</v>
      </c>
      <c r="X415" s="34">
        <f t="shared" si="146"/>
        <v>308.48685309914333</v>
      </c>
      <c r="Y415" s="34">
        <f t="shared" si="147"/>
        <v>945.30677163365579</v>
      </c>
      <c r="Z415" s="34">
        <f t="shared" si="148"/>
        <v>1253.7936247327991</v>
      </c>
      <c r="AA415" s="34">
        <f t="shared" si="149"/>
        <v>98299.793421120237</v>
      </c>
      <c r="AB415" s="33">
        <f t="shared" si="143"/>
        <v>3.1535719517587979</v>
      </c>
      <c r="AC415" s="11">
        <f t="shared" si="144"/>
        <v>51136</v>
      </c>
    </row>
    <row r="416" spans="1:29">
      <c r="A416" s="17">
        <f t="shared" si="145"/>
        <v>391</v>
      </c>
      <c r="B416" s="19">
        <f t="shared" si="130"/>
        <v>51167</v>
      </c>
      <c r="C416" s="20">
        <f>IF(A416&gt;$C$3,"_",IFERROR(VLOOKUP(B416,BAZA_LIBOR_WIBOR_KURS!$C$2:$F$145,2,FALSE),C415))</f>
        <v>-7.3200000000000001E-3</v>
      </c>
      <c r="D416" s="20">
        <f t="shared" si="131"/>
        <v>0.02</v>
      </c>
      <c r="E416" s="27">
        <f t="shared" si="132"/>
        <v>32.937290360661351</v>
      </c>
      <c r="F416" s="27">
        <f t="shared" si="133"/>
        <v>330.31890571630373</v>
      </c>
      <c r="G416" s="30">
        <f>IF(A416&gt;$C$3,"_",$C$8-SUM($F$26:F416))</f>
        <v>30840.618344120929</v>
      </c>
      <c r="H416" s="21">
        <f>IF(A416&gt;$C$3,"_",IFERROR(VLOOKUP(B416,BAZA_LIBOR_WIBOR_KURS!$C$2:$F$145,4,FALSE),H415))</f>
        <v>3.9140000000000001</v>
      </c>
      <c r="I416" s="20">
        <f>IF(A416&gt;$C$3,"_",IFERROR(VLOOKUP(B416,BAZA_LIBOR_WIBOR_KURS!$C$2:$F$145,3,FALSE),I415))</f>
        <v>1.7299999999999999E-2</v>
      </c>
      <c r="J416" s="20">
        <f t="shared" si="134"/>
        <v>0.02</v>
      </c>
      <c r="K416" s="28">
        <f t="shared" si="129"/>
        <v>0</v>
      </c>
      <c r="L416" s="21">
        <f t="shared" si="135"/>
        <v>2480.2600000000002</v>
      </c>
      <c r="M416" s="21">
        <f t="shared" si="136"/>
        <v>-2480.2600000000002</v>
      </c>
      <c r="N416" s="31">
        <f>IF(A416&gt;$C$3,"_",$C$2-SUM($M$26:M416))</f>
        <v>800418.47507922607</v>
      </c>
      <c r="P416" s="34">
        <f t="shared" si="137"/>
        <v>128.91655447162853</v>
      </c>
      <c r="Q416" s="34">
        <f t="shared" si="138"/>
        <v>1292.8681969736128</v>
      </c>
      <c r="R416" s="34">
        <f t="shared" si="139"/>
        <v>1421.7847514452415</v>
      </c>
      <c r="T416" s="34">
        <f t="shared" si="140"/>
        <v>94.521403142776194</v>
      </c>
      <c r="U416" s="34">
        <f t="shared" si="141"/>
        <v>947.92880989936157</v>
      </c>
      <c r="V416" s="34">
        <f t="shared" si="142"/>
        <v>1042.4502130421379</v>
      </c>
      <c r="X416" s="34">
        <f t="shared" si="146"/>
        <v>305.54852455064872</v>
      </c>
      <c r="Y416" s="34">
        <f t="shared" si="147"/>
        <v>948.24510018215062</v>
      </c>
      <c r="Z416" s="34">
        <f t="shared" si="148"/>
        <v>1253.7936247327993</v>
      </c>
      <c r="AA416" s="34">
        <f t="shared" si="149"/>
        <v>97351.548320938091</v>
      </c>
      <c r="AB416" s="33">
        <f t="shared" si="143"/>
        <v>3.1566017008701115</v>
      </c>
      <c r="AC416" s="11">
        <f t="shared" si="144"/>
        <v>51167</v>
      </c>
    </row>
    <row r="417" spans="1:29">
      <c r="A417" s="17">
        <f t="shared" si="145"/>
        <v>392</v>
      </c>
      <c r="B417" s="19">
        <f t="shared" si="130"/>
        <v>51196</v>
      </c>
      <c r="C417" s="20">
        <f>IF(A417&gt;$C$3,"_",IFERROR(VLOOKUP(B417,BAZA_LIBOR_WIBOR_KURS!$C$2:$F$145,2,FALSE),C416))</f>
        <v>-7.3200000000000001E-3</v>
      </c>
      <c r="D417" s="20">
        <f t="shared" si="131"/>
        <v>0.02</v>
      </c>
      <c r="E417" s="27">
        <f t="shared" si="132"/>
        <v>32.588253383621115</v>
      </c>
      <c r="F417" s="27">
        <f t="shared" si="133"/>
        <v>330.66794269334383</v>
      </c>
      <c r="G417" s="30">
        <f>IF(A417&gt;$C$3,"_",$C$8-SUM($F$26:F417))</f>
        <v>30509.950401427588</v>
      </c>
      <c r="H417" s="21">
        <f>IF(A417&gt;$C$3,"_",IFERROR(VLOOKUP(B417,BAZA_LIBOR_WIBOR_KURS!$C$2:$F$145,4,FALSE),H416))</f>
        <v>3.9140000000000001</v>
      </c>
      <c r="I417" s="20">
        <f>IF(A417&gt;$C$3,"_",IFERROR(VLOOKUP(B417,BAZA_LIBOR_WIBOR_KURS!$C$2:$F$145,3,FALSE),I416))</f>
        <v>1.7299999999999999E-2</v>
      </c>
      <c r="J417" s="20">
        <f t="shared" si="134"/>
        <v>0.02</v>
      </c>
      <c r="K417" s="28">
        <f t="shared" si="129"/>
        <v>0</v>
      </c>
      <c r="L417" s="21">
        <f t="shared" si="135"/>
        <v>2487.9699999999998</v>
      </c>
      <c r="M417" s="21">
        <f t="shared" si="136"/>
        <v>-2487.9699999999998</v>
      </c>
      <c r="N417" s="31">
        <f>IF(A417&gt;$C$3,"_",$C$2-SUM($M$26:M417))</f>
        <v>802906.44507922605</v>
      </c>
      <c r="P417" s="34">
        <f t="shared" si="137"/>
        <v>127.55042374349306</v>
      </c>
      <c r="Q417" s="34">
        <f t="shared" si="138"/>
        <v>1294.2343277017478</v>
      </c>
      <c r="R417" s="34">
        <f t="shared" si="139"/>
        <v>1421.7847514452408</v>
      </c>
      <c r="T417" s="34">
        <f t="shared" si="140"/>
        <v>93.519758366982515</v>
      </c>
      <c r="U417" s="34">
        <f t="shared" si="141"/>
        <v>948.93045467515481</v>
      </c>
      <c r="V417" s="34">
        <f t="shared" si="142"/>
        <v>1042.4502130421374</v>
      </c>
      <c r="X417" s="34">
        <f t="shared" si="146"/>
        <v>302.60106269758256</v>
      </c>
      <c r="Y417" s="34">
        <f t="shared" si="147"/>
        <v>951.19256203521672</v>
      </c>
      <c r="Z417" s="34">
        <f t="shared" si="148"/>
        <v>1253.7936247327993</v>
      </c>
      <c r="AA417" s="34">
        <f t="shared" si="149"/>
        <v>96400.355758902879</v>
      </c>
      <c r="AB417" s="33">
        <f t="shared" si="143"/>
        <v>3.1596365936534667</v>
      </c>
      <c r="AC417" s="11">
        <f t="shared" si="144"/>
        <v>51196</v>
      </c>
    </row>
    <row r="418" spans="1:29">
      <c r="A418" s="17">
        <f t="shared" si="145"/>
        <v>393</v>
      </c>
      <c r="B418" s="19">
        <f t="shared" si="130"/>
        <v>51227</v>
      </c>
      <c r="C418" s="20">
        <f>IF(A418&gt;$C$3,"_",IFERROR(VLOOKUP(B418,BAZA_LIBOR_WIBOR_KURS!$C$2:$F$145,2,FALSE),C417))</f>
        <v>-7.3200000000000001E-3</v>
      </c>
      <c r="D418" s="20">
        <f t="shared" si="131"/>
        <v>0.02</v>
      </c>
      <c r="E418" s="27">
        <f t="shared" si="132"/>
        <v>32.238847590841821</v>
      </c>
      <c r="F418" s="27">
        <f t="shared" si="133"/>
        <v>331.01734848612313</v>
      </c>
      <c r="G418" s="30">
        <f>IF(A418&gt;$C$3,"_",$C$8-SUM($F$26:F418))</f>
        <v>30178.933052941458</v>
      </c>
      <c r="H418" s="21">
        <f>IF(A418&gt;$C$3,"_",IFERROR(VLOOKUP(B418,BAZA_LIBOR_WIBOR_KURS!$C$2:$F$145,4,FALSE),H417))</f>
        <v>3.9140000000000001</v>
      </c>
      <c r="I418" s="20">
        <f>IF(A418&gt;$C$3,"_",IFERROR(VLOOKUP(B418,BAZA_LIBOR_WIBOR_KURS!$C$2:$F$145,3,FALSE),I417))</f>
        <v>1.7299999999999999E-2</v>
      </c>
      <c r="J418" s="20">
        <f t="shared" si="134"/>
        <v>0.02</v>
      </c>
      <c r="K418" s="28">
        <f t="shared" si="129"/>
        <v>0</v>
      </c>
      <c r="L418" s="21">
        <f t="shared" si="135"/>
        <v>2495.6999999999998</v>
      </c>
      <c r="M418" s="21">
        <f t="shared" si="136"/>
        <v>-2495.6999999999998</v>
      </c>
      <c r="N418" s="31">
        <f>IF(A418&gt;$C$3,"_",$C$2-SUM($M$26:M418))</f>
        <v>805402.14507922612</v>
      </c>
      <c r="P418" s="34">
        <f t="shared" si="137"/>
        <v>126.1828494705549</v>
      </c>
      <c r="Q418" s="34">
        <f t="shared" si="138"/>
        <v>1295.6019019746859</v>
      </c>
      <c r="R418" s="34">
        <f t="shared" si="139"/>
        <v>1421.7847514452408</v>
      </c>
      <c r="T418" s="34">
        <f t="shared" si="140"/>
        <v>92.51705518654245</v>
      </c>
      <c r="U418" s="34">
        <f t="shared" si="141"/>
        <v>949.93315785559491</v>
      </c>
      <c r="V418" s="34">
        <f t="shared" si="142"/>
        <v>1042.4502130421374</v>
      </c>
      <c r="X418" s="34">
        <f t="shared" si="146"/>
        <v>299.64443915058979</v>
      </c>
      <c r="Y418" s="34">
        <f t="shared" si="147"/>
        <v>954.14918558220972</v>
      </c>
      <c r="Z418" s="34">
        <f t="shared" si="148"/>
        <v>1253.7936247327996</v>
      </c>
      <c r="AA418" s="34">
        <f t="shared" si="149"/>
        <v>95446.206573320669</v>
      </c>
      <c r="AB418" s="33">
        <f t="shared" si="143"/>
        <v>3.1626766395579313</v>
      </c>
      <c r="AC418" s="11">
        <f t="shared" si="144"/>
        <v>51227</v>
      </c>
    </row>
    <row r="419" spans="1:29">
      <c r="A419" s="17">
        <f t="shared" si="145"/>
        <v>394</v>
      </c>
      <c r="B419" s="19">
        <f t="shared" si="130"/>
        <v>51257</v>
      </c>
      <c r="C419" s="20">
        <f>IF(A419&gt;$C$3,"_",IFERROR(VLOOKUP(B419,BAZA_LIBOR_WIBOR_KURS!$C$2:$F$145,2,FALSE),C418))</f>
        <v>-7.3200000000000001E-3</v>
      </c>
      <c r="D419" s="20">
        <f t="shared" si="131"/>
        <v>0.02</v>
      </c>
      <c r="E419" s="27">
        <f t="shared" si="132"/>
        <v>31.889072592608141</v>
      </c>
      <c r="F419" s="27">
        <f t="shared" si="133"/>
        <v>331.3671234843568</v>
      </c>
      <c r="G419" s="30">
        <f>IF(A419&gt;$C$3,"_",$C$8-SUM($F$26:F419))</f>
        <v>29847.565929457109</v>
      </c>
      <c r="H419" s="21">
        <f>IF(A419&gt;$C$3,"_",IFERROR(VLOOKUP(B419,BAZA_LIBOR_WIBOR_KURS!$C$2:$F$145,4,FALSE),H418))</f>
        <v>3.9140000000000001</v>
      </c>
      <c r="I419" s="20">
        <f>IF(A419&gt;$C$3,"_",IFERROR(VLOOKUP(B419,BAZA_LIBOR_WIBOR_KURS!$C$2:$F$145,3,FALSE),I418))</f>
        <v>1.7299999999999999E-2</v>
      </c>
      <c r="J419" s="20">
        <f t="shared" si="134"/>
        <v>0.02</v>
      </c>
      <c r="K419" s="28">
        <f t="shared" si="129"/>
        <v>0</v>
      </c>
      <c r="L419" s="21">
        <f t="shared" si="135"/>
        <v>2503.46</v>
      </c>
      <c r="M419" s="21">
        <f t="shared" si="136"/>
        <v>-2503.46</v>
      </c>
      <c r="N419" s="31">
        <f>IF(A419&gt;$C$3,"_",$C$2-SUM($M$26:M419))</f>
        <v>807905.6050792262</v>
      </c>
      <c r="P419" s="34">
        <f t="shared" si="137"/>
        <v>124.81383012746826</v>
      </c>
      <c r="Q419" s="34">
        <f t="shared" si="138"/>
        <v>1296.9709213177725</v>
      </c>
      <c r="R419" s="34">
        <f t="shared" si="139"/>
        <v>1421.7847514452408</v>
      </c>
      <c r="T419" s="34">
        <f t="shared" si="140"/>
        <v>91.51329248307502</v>
      </c>
      <c r="U419" s="34">
        <f t="shared" si="141"/>
        <v>950.93692055906229</v>
      </c>
      <c r="V419" s="34">
        <f t="shared" si="142"/>
        <v>1042.4502130421374</v>
      </c>
      <c r="X419" s="34">
        <f t="shared" si="146"/>
        <v>296.67862543207173</v>
      </c>
      <c r="Y419" s="34">
        <f t="shared" si="147"/>
        <v>957.11499930072773</v>
      </c>
      <c r="Z419" s="34">
        <f t="shared" si="148"/>
        <v>1253.7936247327993</v>
      </c>
      <c r="AA419" s="34">
        <f t="shared" si="149"/>
        <v>94489.091574019942</v>
      </c>
      <c r="AB419" s="33">
        <f t="shared" si="143"/>
        <v>3.16572184805083</v>
      </c>
      <c r="AC419" s="11">
        <f t="shared" si="144"/>
        <v>51257</v>
      </c>
    </row>
    <row r="420" spans="1:29">
      <c r="A420" s="17">
        <f t="shared" si="145"/>
        <v>395</v>
      </c>
      <c r="B420" s="19">
        <f t="shared" si="130"/>
        <v>51288</v>
      </c>
      <c r="C420" s="20">
        <f>IF(A420&gt;$C$3,"_",IFERROR(VLOOKUP(B420,BAZA_LIBOR_WIBOR_KURS!$C$2:$F$145,2,FALSE),C419))</f>
        <v>-7.3200000000000001E-3</v>
      </c>
      <c r="D420" s="20">
        <f t="shared" si="131"/>
        <v>0.02</v>
      </c>
      <c r="E420" s="27">
        <f t="shared" si="132"/>
        <v>31.538927998793014</v>
      </c>
      <c r="F420" s="27">
        <f t="shared" si="133"/>
        <v>331.71726807817208</v>
      </c>
      <c r="G420" s="30">
        <f>IF(A420&gt;$C$3,"_",$C$8-SUM($F$26:F420))</f>
        <v>29515.848661378943</v>
      </c>
      <c r="H420" s="21">
        <f>IF(A420&gt;$C$3,"_",IFERROR(VLOOKUP(B420,BAZA_LIBOR_WIBOR_KURS!$C$2:$F$145,4,FALSE),H419))</f>
        <v>3.9140000000000001</v>
      </c>
      <c r="I420" s="20">
        <f>IF(A420&gt;$C$3,"_",IFERROR(VLOOKUP(B420,BAZA_LIBOR_WIBOR_KURS!$C$2:$F$145,3,FALSE),I419))</f>
        <v>1.7299999999999999E-2</v>
      </c>
      <c r="J420" s="20">
        <f t="shared" si="134"/>
        <v>0.02</v>
      </c>
      <c r="K420" s="28">
        <f t="shared" si="129"/>
        <v>0</v>
      </c>
      <c r="L420" s="21">
        <f t="shared" si="135"/>
        <v>2511.2399999999998</v>
      </c>
      <c r="M420" s="21">
        <f t="shared" si="136"/>
        <v>-2511.2399999999998</v>
      </c>
      <c r="N420" s="31">
        <f>IF(A420&gt;$C$3,"_",$C$2-SUM($M$26:M420))</f>
        <v>810416.84507922619</v>
      </c>
      <c r="P420" s="34">
        <f t="shared" si="137"/>
        <v>123.44336418727586</v>
      </c>
      <c r="Q420" s="34">
        <f t="shared" si="138"/>
        <v>1298.3413872579656</v>
      </c>
      <c r="R420" s="34">
        <f t="shared" si="139"/>
        <v>1421.7847514452415</v>
      </c>
      <c r="T420" s="34">
        <f t="shared" si="140"/>
        <v>90.508469137017627</v>
      </c>
      <c r="U420" s="34">
        <f t="shared" si="141"/>
        <v>951.94174390512012</v>
      </c>
      <c r="V420" s="34">
        <f t="shared" si="142"/>
        <v>1042.4502130421376</v>
      </c>
      <c r="X420" s="34">
        <f t="shared" si="146"/>
        <v>293.70359297591199</v>
      </c>
      <c r="Y420" s="34">
        <f t="shared" si="147"/>
        <v>960.09003175688736</v>
      </c>
      <c r="Z420" s="34">
        <f t="shared" si="148"/>
        <v>1253.7936247327993</v>
      </c>
      <c r="AA420" s="34">
        <f t="shared" si="149"/>
        <v>93529.001542263053</v>
      </c>
      <c r="AB420" s="33">
        <f t="shared" si="143"/>
        <v>3.1687722286177862</v>
      </c>
      <c r="AC420" s="11">
        <f t="shared" si="144"/>
        <v>51288</v>
      </c>
    </row>
    <row r="421" spans="1:29">
      <c r="A421" s="17">
        <f t="shared" si="145"/>
        <v>396</v>
      </c>
      <c r="B421" s="19">
        <f t="shared" si="130"/>
        <v>51318</v>
      </c>
      <c r="C421" s="20">
        <f>IF(A421&gt;$C$3,"_",IFERROR(VLOOKUP(B421,BAZA_LIBOR_WIBOR_KURS!$C$2:$F$145,2,FALSE),C420))</f>
        <v>-7.3200000000000001E-3</v>
      </c>
      <c r="D421" s="20">
        <f t="shared" si="131"/>
        <v>0.02</v>
      </c>
      <c r="E421" s="27">
        <f t="shared" si="132"/>
        <v>31.188413418857085</v>
      </c>
      <c r="F421" s="27">
        <f t="shared" si="133"/>
        <v>332.06778265810806</v>
      </c>
      <c r="G421" s="30">
        <f>IF(A421&gt;$C$3,"_",$C$8-SUM($F$26:F421))</f>
        <v>29183.780878720834</v>
      </c>
      <c r="H421" s="21">
        <f>IF(A421&gt;$C$3,"_",IFERROR(VLOOKUP(B421,BAZA_LIBOR_WIBOR_KURS!$C$2:$F$145,4,FALSE),H420))</f>
        <v>3.9140000000000001</v>
      </c>
      <c r="I421" s="20">
        <f>IF(A421&gt;$C$3,"_",IFERROR(VLOOKUP(B421,BAZA_LIBOR_WIBOR_KURS!$C$2:$F$145,3,FALSE),I420))</f>
        <v>1.7299999999999999E-2</v>
      </c>
      <c r="J421" s="20">
        <f t="shared" si="134"/>
        <v>0.02</v>
      </c>
      <c r="K421" s="28">
        <f t="shared" si="129"/>
        <v>0</v>
      </c>
      <c r="L421" s="21">
        <f t="shared" si="135"/>
        <v>2519.0500000000002</v>
      </c>
      <c r="M421" s="21">
        <f t="shared" si="136"/>
        <v>-2519.0500000000002</v>
      </c>
      <c r="N421" s="31">
        <f>IF(A421&gt;$C$3,"_",$C$2-SUM($M$26:M421))</f>
        <v>812935.89507922612</v>
      </c>
      <c r="P421" s="34">
        <f t="shared" si="137"/>
        <v>122.07145012140663</v>
      </c>
      <c r="Q421" s="34">
        <f t="shared" si="138"/>
        <v>1299.7133013238349</v>
      </c>
      <c r="R421" s="34">
        <f t="shared" si="139"/>
        <v>1421.7847514452415</v>
      </c>
      <c r="T421" s="34">
        <f t="shared" si="140"/>
        <v>89.502584027624579</v>
      </c>
      <c r="U421" s="34">
        <f t="shared" si="141"/>
        <v>952.94762901451338</v>
      </c>
      <c r="V421" s="34">
        <f t="shared" si="142"/>
        <v>1042.4502130421379</v>
      </c>
      <c r="X421" s="34">
        <f t="shared" si="146"/>
        <v>290.71931312720096</v>
      </c>
      <c r="Y421" s="34">
        <f t="shared" si="147"/>
        <v>963.07431160559838</v>
      </c>
      <c r="Z421" s="34">
        <f t="shared" si="148"/>
        <v>1253.7936247327993</v>
      </c>
      <c r="AA421" s="34">
        <f t="shared" si="149"/>
        <v>92565.927230657457</v>
      </c>
      <c r="AB421" s="33">
        <f t="shared" si="143"/>
        <v>3.1718277907627557</v>
      </c>
      <c r="AC421" s="11">
        <f t="shared" si="144"/>
        <v>51318</v>
      </c>
    </row>
    <row r="422" spans="1:29">
      <c r="A422" s="17">
        <f t="shared" si="145"/>
        <v>397</v>
      </c>
      <c r="B422" s="19">
        <f t="shared" si="130"/>
        <v>51349</v>
      </c>
      <c r="C422" s="20">
        <f>IF(A422&gt;$C$3,"_",IFERROR(VLOOKUP(B422,BAZA_LIBOR_WIBOR_KURS!$C$2:$F$145,2,FALSE),C421))</f>
        <v>-7.3200000000000001E-3</v>
      </c>
      <c r="D422" s="20">
        <f t="shared" si="131"/>
        <v>0.02</v>
      </c>
      <c r="E422" s="27">
        <f t="shared" si="132"/>
        <v>30.837528461848343</v>
      </c>
      <c r="F422" s="27">
        <f t="shared" si="133"/>
        <v>332.41866761511676</v>
      </c>
      <c r="G422" s="30">
        <f>IF(A422&gt;$C$3,"_",$C$8-SUM($F$26:F422))</f>
        <v>28851.362211105719</v>
      </c>
      <c r="H422" s="21">
        <f>IF(A422&gt;$C$3,"_",IFERROR(VLOOKUP(B422,BAZA_LIBOR_WIBOR_KURS!$C$2:$F$145,4,FALSE),H421))</f>
        <v>3.9140000000000001</v>
      </c>
      <c r="I422" s="20">
        <f>IF(A422&gt;$C$3,"_",IFERROR(VLOOKUP(B422,BAZA_LIBOR_WIBOR_KURS!$C$2:$F$145,3,FALSE),I421))</f>
        <v>1.7299999999999999E-2</v>
      </c>
      <c r="J422" s="20">
        <f t="shared" si="134"/>
        <v>0.02</v>
      </c>
      <c r="K422" s="28">
        <f t="shared" si="129"/>
        <v>0</v>
      </c>
      <c r="L422" s="21">
        <f t="shared" si="135"/>
        <v>2526.88</v>
      </c>
      <c r="M422" s="21">
        <f t="shared" si="136"/>
        <v>-2526.88</v>
      </c>
      <c r="N422" s="31">
        <f>IF(A422&gt;$C$3,"_",$C$2-SUM($M$26:M422))</f>
        <v>815462.77507922612</v>
      </c>
      <c r="P422" s="34">
        <f t="shared" si="137"/>
        <v>120.69808639967442</v>
      </c>
      <c r="Q422" s="34">
        <f t="shared" si="138"/>
        <v>1301.0866650455671</v>
      </c>
      <c r="R422" s="34">
        <f t="shared" si="139"/>
        <v>1421.7847514452415</v>
      </c>
      <c r="T422" s="34">
        <f t="shared" si="140"/>
        <v>88.495636032965891</v>
      </c>
      <c r="U422" s="34">
        <f t="shared" si="141"/>
        <v>953.95457700917189</v>
      </c>
      <c r="V422" s="34">
        <f t="shared" si="142"/>
        <v>1042.4502130421379</v>
      </c>
      <c r="X422" s="34">
        <f t="shared" si="146"/>
        <v>287.72575714196023</v>
      </c>
      <c r="Y422" s="34">
        <f t="shared" si="147"/>
        <v>966.06786759083923</v>
      </c>
      <c r="Z422" s="34">
        <f t="shared" si="148"/>
        <v>1253.7936247327993</v>
      </c>
      <c r="AA422" s="34">
        <f t="shared" si="149"/>
        <v>91599.859363066615</v>
      </c>
      <c r="AB422" s="33">
        <f t="shared" si="143"/>
        <v>3.1748885440080605</v>
      </c>
      <c r="AC422" s="11">
        <f t="shared" si="144"/>
        <v>51349</v>
      </c>
    </row>
    <row r="423" spans="1:29">
      <c r="A423" s="17">
        <f t="shared" si="145"/>
        <v>398</v>
      </c>
      <c r="B423" s="19">
        <f t="shared" si="130"/>
        <v>51380</v>
      </c>
      <c r="C423" s="20">
        <f>IF(A423&gt;$C$3,"_",IFERROR(VLOOKUP(B423,BAZA_LIBOR_WIBOR_KURS!$C$2:$F$145,2,FALSE),C422))</f>
        <v>-7.3200000000000001E-3</v>
      </c>
      <c r="D423" s="20">
        <f t="shared" si="131"/>
        <v>0.02</v>
      </c>
      <c r="E423" s="27">
        <f t="shared" si="132"/>
        <v>30.486272736401713</v>
      </c>
      <c r="F423" s="27">
        <f t="shared" si="133"/>
        <v>332.76992334056342</v>
      </c>
      <c r="G423" s="30">
        <f>IF(A423&gt;$C$3,"_",$C$8-SUM($F$26:F423))</f>
        <v>28518.592287765161</v>
      </c>
      <c r="H423" s="21">
        <f>IF(A423&gt;$C$3,"_",IFERROR(VLOOKUP(B423,BAZA_LIBOR_WIBOR_KURS!$C$2:$F$145,4,FALSE),H422))</f>
        <v>3.9140000000000001</v>
      </c>
      <c r="I423" s="20">
        <f>IF(A423&gt;$C$3,"_",IFERROR(VLOOKUP(B423,BAZA_LIBOR_WIBOR_KURS!$C$2:$F$145,3,FALSE),I422))</f>
        <v>1.7299999999999999E-2</v>
      </c>
      <c r="J423" s="20">
        <f t="shared" si="134"/>
        <v>0.02</v>
      </c>
      <c r="K423" s="28">
        <f t="shared" si="129"/>
        <v>0</v>
      </c>
      <c r="L423" s="21">
        <f t="shared" si="135"/>
        <v>2534.73</v>
      </c>
      <c r="M423" s="21">
        <f t="shared" si="136"/>
        <v>-2534.73</v>
      </c>
      <c r="N423" s="31">
        <f>IF(A423&gt;$C$3,"_",$C$2-SUM($M$26:M423))</f>
        <v>817997.5050792261</v>
      </c>
      <c r="P423" s="34">
        <f t="shared" si="137"/>
        <v>119.32327149027631</v>
      </c>
      <c r="Q423" s="34">
        <f t="shared" si="138"/>
        <v>1302.4614799549654</v>
      </c>
      <c r="R423" s="34">
        <f t="shared" si="139"/>
        <v>1421.7847514452417</v>
      </c>
      <c r="T423" s="34">
        <f t="shared" si="140"/>
        <v>87.487624029926224</v>
      </c>
      <c r="U423" s="34">
        <f t="shared" si="141"/>
        <v>954.96258901221165</v>
      </c>
      <c r="V423" s="34">
        <f t="shared" si="142"/>
        <v>1042.4502130421379</v>
      </c>
      <c r="X423" s="34">
        <f t="shared" si="146"/>
        <v>284.7228961868654</v>
      </c>
      <c r="Y423" s="34">
        <f t="shared" si="147"/>
        <v>969.070728545934</v>
      </c>
      <c r="Z423" s="34">
        <f t="shared" si="148"/>
        <v>1253.7936247327993</v>
      </c>
      <c r="AA423" s="34">
        <f t="shared" si="149"/>
        <v>90630.788634520679</v>
      </c>
      <c r="AB423" s="33">
        <f t="shared" si="143"/>
        <v>3.1779544978944294</v>
      </c>
      <c r="AC423" s="11">
        <f t="shared" si="144"/>
        <v>51380</v>
      </c>
    </row>
    <row r="424" spans="1:29">
      <c r="A424" s="17">
        <f t="shared" si="145"/>
        <v>399</v>
      </c>
      <c r="B424" s="19">
        <f t="shared" si="130"/>
        <v>51410</v>
      </c>
      <c r="C424" s="20">
        <f>IF(A424&gt;$C$3,"_",IFERROR(VLOOKUP(B424,BAZA_LIBOR_WIBOR_KURS!$C$2:$F$145,2,FALSE),C423))</f>
        <v>-7.3200000000000001E-3</v>
      </c>
      <c r="D424" s="20">
        <f t="shared" si="131"/>
        <v>0.02</v>
      </c>
      <c r="E424" s="27">
        <f t="shared" si="132"/>
        <v>30.134645850738519</v>
      </c>
      <c r="F424" s="27">
        <f t="shared" si="133"/>
        <v>333.12155022622665</v>
      </c>
      <c r="G424" s="30">
        <f>IF(A424&gt;$C$3,"_",$C$8-SUM($F$26:F424))</f>
        <v>28185.470737538941</v>
      </c>
      <c r="H424" s="21">
        <f>IF(A424&gt;$C$3,"_",IFERROR(VLOOKUP(B424,BAZA_LIBOR_WIBOR_KURS!$C$2:$F$145,4,FALSE),H423))</f>
        <v>3.9140000000000001</v>
      </c>
      <c r="I424" s="20">
        <f>IF(A424&gt;$C$3,"_",IFERROR(VLOOKUP(B424,BAZA_LIBOR_WIBOR_KURS!$C$2:$F$145,3,FALSE),I423))</f>
        <v>1.7299999999999999E-2</v>
      </c>
      <c r="J424" s="20">
        <f t="shared" si="134"/>
        <v>0.02</v>
      </c>
      <c r="K424" s="28">
        <f t="shared" si="129"/>
        <v>0</v>
      </c>
      <c r="L424" s="21">
        <f t="shared" si="135"/>
        <v>2542.61</v>
      </c>
      <c r="M424" s="21">
        <f t="shared" si="136"/>
        <v>-2542.61</v>
      </c>
      <c r="N424" s="31">
        <f>IF(A424&gt;$C$3,"_",$C$2-SUM($M$26:M424))</f>
        <v>820540.11507922609</v>
      </c>
      <c r="P424" s="34">
        <f t="shared" si="137"/>
        <v>117.94700385979057</v>
      </c>
      <c r="Q424" s="34">
        <f t="shared" si="138"/>
        <v>1303.8377475854511</v>
      </c>
      <c r="R424" s="34">
        <f t="shared" si="139"/>
        <v>1421.7847514452417</v>
      </c>
      <c r="T424" s="34">
        <f t="shared" si="140"/>
        <v>86.478546894203319</v>
      </c>
      <c r="U424" s="34">
        <f t="shared" si="141"/>
        <v>955.97166614793468</v>
      </c>
      <c r="V424" s="34">
        <f t="shared" si="142"/>
        <v>1042.4502130421381</v>
      </c>
      <c r="X424" s="34">
        <f t="shared" si="146"/>
        <v>281.71070133896842</v>
      </c>
      <c r="Y424" s="34">
        <f t="shared" si="147"/>
        <v>972.08292339383104</v>
      </c>
      <c r="Z424" s="34">
        <f t="shared" si="148"/>
        <v>1253.7936247327993</v>
      </c>
      <c r="AA424" s="34">
        <f t="shared" si="149"/>
        <v>89658.705711126851</v>
      </c>
      <c r="AB424" s="33">
        <f t="shared" si="143"/>
        <v>3.1810256619810331</v>
      </c>
      <c r="AC424" s="11">
        <f t="shared" si="144"/>
        <v>51410</v>
      </c>
    </row>
    <row r="425" spans="1:29">
      <c r="A425" s="17">
        <f t="shared" si="145"/>
        <v>400</v>
      </c>
      <c r="B425" s="19">
        <f t="shared" si="130"/>
        <v>51441</v>
      </c>
      <c r="C425" s="20">
        <f>IF(A425&gt;$C$3,"_",IFERROR(VLOOKUP(B425,BAZA_LIBOR_WIBOR_KURS!$C$2:$F$145,2,FALSE),C424))</f>
        <v>-7.3200000000000001E-3</v>
      </c>
      <c r="D425" s="20">
        <f t="shared" si="131"/>
        <v>0.02</v>
      </c>
      <c r="E425" s="27">
        <f t="shared" si="132"/>
        <v>29.782647412666147</v>
      </c>
      <c r="F425" s="27">
        <f t="shared" si="133"/>
        <v>333.47354866429913</v>
      </c>
      <c r="G425" s="30">
        <f>IF(A425&gt;$C$3,"_",$C$8-SUM($F$26:F425))</f>
        <v>27851.997188874637</v>
      </c>
      <c r="H425" s="21">
        <f>IF(A425&gt;$C$3,"_",IFERROR(VLOOKUP(B425,BAZA_LIBOR_WIBOR_KURS!$C$2:$F$145,4,FALSE),H424))</f>
        <v>3.9140000000000001</v>
      </c>
      <c r="I425" s="20">
        <f>IF(A425&gt;$C$3,"_",IFERROR(VLOOKUP(B425,BAZA_LIBOR_WIBOR_KURS!$C$2:$F$145,3,FALSE),I424))</f>
        <v>1.7299999999999999E-2</v>
      </c>
      <c r="J425" s="20">
        <f t="shared" si="134"/>
        <v>0.02</v>
      </c>
      <c r="K425" s="28">
        <f t="shared" si="129"/>
        <v>0</v>
      </c>
      <c r="L425" s="21">
        <f t="shared" si="135"/>
        <v>2550.5100000000002</v>
      </c>
      <c r="M425" s="21">
        <f t="shared" si="136"/>
        <v>-2550.5100000000002</v>
      </c>
      <c r="N425" s="31">
        <f>IF(A425&gt;$C$3,"_",$C$2-SUM($M$26:M425))</f>
        <v>823090.6250792261</v>
      </c>
      <c r="P425" s="34">
        <f t="shared" si="137"/>
        <v>116.56928197317531</v>
      </c>
      <c r="Q425" s="34">
        <f t="shared" si="138"/>
        <v>1305.2154694720668</v>
      </c>
      <c r="R425" s="34">
        <f t="shared" si="139"/>
        <v>1421.7847514452421</v>
      </c>
      <c r="T425" s="34">
        <f t="shared" si="140"/>
        <v>85.468403500307019</v>
      </c>
      <c r="U425" s="34">
        <f t="shared" si="141"/>
        <v>956.98180954183124</v>
      </c>
      <c r="V425" s="34">
        <f t="shared" si="142"/>
        <v>1042.4502130421383</v>
      </c>
      <c r="X425" s="34">
        <f t="shared" si="146"/>
        <v>278.68914358541929</v>
      </c>
      <c r="Y425" s="34">
        <f t="shared" si="147"/>
        <v>975.10448114738028</v>
      </c>
      <c r="Z425" s="34">
        <f t="shared" si="148"/>
        <v>1253.7936247327996</v>
      </c>
      <c r="AA425" s="34">
        <f t="shared" si="149"/>
        <v>88683.601229979467</v>
      </c>
      <c r="AB425" s="33">
        <f t="shared" si="143"/>
        <v>3.1841020458455223</v>
      </c>
      <c r="AC425" s="11">
        <f t="shared" si="144"/>
        <v>51441</v>
      </c>
    </row>
    <row r="426" spans="1:29">
      <c r="A426" s="17">
        <f t="shared" si="145"/>
        <v>401</v>
      </c>
      <c r="B426" s="19">
        <f t="shared" si="130"/>
        <v>51471</v>
      </c>
      <c r="C426" s="20">
        <f>IF(A426&gt;$C$3,"_",IFERROR(VLOOKUP(B426,BAZA_LIBOR_WIBOR_KURS!$C$2:$F$145,2,FALSE),C425))</f>
        <v>-7.3200000000000001E-3</v>
      </c>
      <c r="D426" s="20">
        <f t="shared" si="131"/>
        <v>0.02</v>
      </c>
      <c r="E426" s="27">
        <f t="shared" si="132"/>
        <v>29.430277029577532</v>
      </c>
      <c r="F426" s="27">
        <f t="shared" si="133"/>
        <v>333.82591904738774</v>
      </c>
      <c r="G426" s="30">
        <f>IF(A426&gt;$C$3,"_",$C$8-SUM($F$26:F426))</f>
        <v>27518.171269827246</v>
      </c>
      <c r="H426" s="21">
        <f>IF(A426&gt;$C$3,"_",IFERROR(VLOOKUP(B426,BAZA_LIBOR_WIBOR_KURS!$C$2:$F$145,4,FALSE),H425))</f>
        <v>3.9140000000000001</v>
      </c>
      <c r="I426" s="20">
        <f>IF(A426&gt;$C$3,"_",IFERROR(VLOOKUP(B426,BAZA_LIBOR_WIBOR_KURS!$C$2:$F$145,3,FALSE),I425))</f>
        <v>1.7299999999999999E-2</v>
      </c>
      <c r="J426" s="20">
        <f t="shared" si="134"/>
        <v>0.02</v>
      </c>
      <c r="K426" s="28">
        <f t="shared" si="129"/>
        <v>0</v>
      </c>
      <c r="L426" s="21">
        <f t="shared" si="135"/>
        <v>2558.44</v>
      </c>
      <c r="M426" s="21">
        <f t="shared" si="136"/>
        <v>-2558.44</v>
      </c>
      <c r="N426" s="31">
        <f>IF(A426&gt;$C$3,"_",$C$2-SUM($M$26:M426))</f>
        <v>825649.06507922604</v>
      </c>
      <c r="P426" s="34">
        <f t="shared" si="137"/>
        <v>115.19010429376647</v>
      </c>
      <c r="Q426" s="34">
        <f t="shared" si="138"/>
        <v>1306.5946471514758</v>
      </c>
      <c r="R426" s="34">
        <f t="shared" si="139"/>
        <v>1421.7847514452424</v>
      </c>
      <c r="T426" s="34">
        <f t="shared" si="140"/>
        <v>84.457192721557803</v>
      </c>
      <c r="U426" s="34">
        <f t="shared" si="141"/>
        <v>957.99302032058051</v>
      </c>
      <c r="V426" s="34">
        <f t="shared" si="142"/>
        <v>1042.4502130421383</v>
      </c>
      <c r="X426" s="34">
        <f t="shared" si="146"/>
        <v>275.65819382318614</v>
      </c>
      <c r="Y426" s="34">
        <f t="shared" si="147"/>
        <v>978.13543090961321</v>
      </c>
      <c r="Z426" s="34">
        <f t="shared" si="148"/>
        <v>1253.7936247327993</v>
      </c>
      <c r="AA426" s="34">
        <f t="shared" si="149"/>
        <v>87705.465799069847</v>
      </c>
      <c r="AB426" s="33">
        <f t="shared" si="143"/>
        <v>3.1871836590840599</v>
      </c>
      <c r="AC426" s="11">
        <f t="shared" si="144"/>
        <v>51471</v>
      </c>
    </row>
    <row r="427" spans="1:29">
      <c r="A427" s="17">
        <f t="shared" si="145"/>
        <v>402</v>
      </c>
      <c r="B427" s="19">
        <f t="shared" si="130"/>
        <v>51502</v>
      </c>
      <c r="C427" s="20">
        <f>IF(A427&gt;$C$3,"_",IFERROR(VLOOKUP(B427,BAZA_LIBOR_WIBOR_KURS!$C$2:$F$145,2,FALSE),C426))</f>
        <v>-7.3200000000000001E-3</v>
      </c>
      <c r="D427" s="20">
        <f t="shared" si="131"/>
        <v>0.02</v>
      </c>
      <c r="E427" s="27">
        <f t="shared" si="132"/>
        <v>29.07753430845079</v>
      </c>
      <c r="F427" s="27">
        <f t="shared" si="133"/>
        <v>334.17866176851442</v>
      </c>
      <c r="G427" s="30">
        <f>IF(A427&gt;$C$3,"_",$C$8-SUM($F$26:F427))</f>
        <v>27183.992608058732</v>
      </c>
      <c r="H427" s="21">
        <f>IF(A427&gt;$C$3,"_",IFERROR(VLOOKUP(B427,BAZA_LIBOR_WIBOR_KURS!$C$2:$F$145,4,FALSE),H426))</f>
        <v>3.9140000000000001</v>
      </c>
      <c r="I427" s="20">
        <f>IF(A427&gt;$C$3,"_",IFERROR(VLOOKUP(B427,BAZA_LIBOR_WIBOR_KURS!$C$2:$F$145,3,FALSE),I426))</f>
        <v>1.7299999999999999E-2</v>
      </c>
      <c r="J427" s="20">
        <f t="shared" si="134"/>
        <v>0.02</v>
      </c>
      <c r="K427" s="28">
        <f t="shared" si="129"/>
        <v>0</v>
      </c>
      <c r="L427" s="21">
        <f t="shared" si="135"/>
        <v>2566.39</v>
      </c>
      <c r="M427" s="21">
        <f t="shared" si="136"/>
        <v>-2566.39</v>
      </c>
      <c r="N427" s="31">
        <f>IF(A427&gt;$C$3,"_",$C$2-SUM($M$26:M427))</f>
        <v>828215.45507922606</v>
      </c>
      <c r="P427" s="34">
        <f t="shared" si="137"/>
        <v>113.8094692832764</v>
      </c>
      <c r="Q427" s="34">
        <f t="shared" si="138"/>
        <v>1307.9752821619654</v>
      </c>
      <c r="R427" s="34">
        <f t="shared" si="139"/>
        <v>1421.7847514452419</v>
      </c>
      <c r="T427" s="34">
        <f t="shared" si="140"/>
        <v>83.44491343008572</v>
      </c>
      <c r="U427" s="34">
        <f t="shared" si="141"/>
        <v>959.00529961205234</v>
      </c>
      <c r="V427" s="34">
        <f t="shared" si="142"/>
        <v>1042.4502130421381</v>
      </c>
      <c r="X427" s="34">
        <f t="shared" si="146"/>
        <v>272.61782285877541</v>
      </c>
      <c r="Y427" s="34">
        <f t="shared" si="147"/>
        <v>981.17580187402393</v>
      </c>
      <c r="Z427" s="34">
        <f t="shared" si="148"/>
        <v>1253.7936247327993</v>
      </c>
      <c r="AA427" s="34">
        <f t="shared" si="149"/>
        <v>86724.289997195825</v>
      </c>
      <c r="AB427" s="33">
        <f t="shared" si="143"/>
        <v>3.1902705113113625</v>
      </c>
      <c r="AC427" s="11">
        <f t="shared" si="144"/>
        <v>51502</v>
      </c>
    </row>
    <row r="428" spans="1:29">
      <c r="A428" s="17">
        <f t="shared" si="145"/>
        <v>403</v>
      </c>
      <c r="B428" s="19">
        <f t="shared" si="130"/>
        <v>51533</v>
      </c>
      <c r="C428" s="20">
        <f>IF(A428&gt;$C$3,"_",IFERROR(VLOOKUP(B428,BAZA_LIBOR_WIBOR_KURS!$C$2:$F$145,2,FALSE),C427))</f>
        <v>-7.3200000000000001E-3</v>
      </c>
      <c r="D428" s="20">
        <f t="shared" si="131"/>
        <v>0.02</v>
      </c>
      <c r="E428" s="27">
        <f t="shared" si="132"/>
        <v>28.724418855848725</v>
      </c>
      <c r="F428" s="27">
        <f t="shared" si="133"/>
        <v>334.5317772211165</v>
      </c>
      <c r="G428" s="30">
        <f>IF(A428&gt;$C$3,"_",$C$8-SUM($F$26:F428))</f>
        <v>26849.460830837619</v>
      </c>
      <c r="H428" s="21">
        <f>IF(A428&gt;$C$3,"_",IFERROR(VLOOKUP(B428,BAZA_LIBOR_WIBOR_KURS!$C$2:$F$145,4,FALSE),H427))</f>
        <v>3.9140000000000001</v>
      </c>
      <c r="I428" s="20">
        <f>IF(A428&gt;$C$3,"_",IFERROR(VLOOKUP(B428,BAZA_LIBOR_WIBOR_KURS!$C$2:$F$145,3,FALSE),I427))</f>
        <v>1.7299999999999999E-2</v>
      </c>
      <c r="J428" s="20">
        <f t="shared" si="134"/>
        <v>0.02</v>
      </c>
      <c r="K428" s="28">
        <f t="shared" si="129"/>
        <v>0</v>
      </c>
      <c r="L428" s="21">
        <f t="shared" si="135"/>
        <v>2574.37</v>
      </c>
      <c r="M428" s="21">
        <f t="shared" si="136"/>
        <v>-2574.37</v>
      </c>
      <c r="N428" s="31">
        <f>IF(A428&gt;$C$3,"_",$C$2-SUM($M$26:M428))</f>
        <v>830789.82507922605</v>
      </c>
      <c r="P428" s="34">
        <f t="shared" si="137"/>
        <v>112.42737540179192</v>
      </c>
      <c r="Q428" s="34">
        <f t="shared" si="138"/>
        <v>1309.3573760434501</v>
      </c>
      <c r="R428" s="34">
        <f t="shared" si="139"/>
        <v>1421.7847514452421</v>
      </c>
      <c r="T428" s="34">
        <f t="shared" si="140"/>
        <v>82.431564496828983</v>
      </c>
      <c r="U428" s="34">
        <f t="shared" si="141"/>
        <v>960.01864854530913</v>
      </c>
      <c r="V428" s="34">
        <f t="shared" si="142"/>
        <v>1042.4502130421381</v>
      </c>
      <c r="X428" s="34">
        <f t="shared" si="146"/>
        <v>269.56800140795036</v>
      </c>
      <c r="Y428" s="34">
        <f t="shared" si="147"/>
        <v>984.22562332484904</v>
      </c>
      <c r="Z428" s="34">
        <f t="shared" si="148"/>
        <v>1253.7936247327993</v>
      </c>
      <c r="AA428" s="34">
        <f t="shared" si="149"/>
        <v>85740.064373870977</v>
      </c>
      <c r="AB428" s="33">
        <f t="shared" si="143"/>
        <v>3.1933626121607359</v>
      </c>
      <c r="AC428" s="11">
        <f t="shared" si="144"/>
        <v>51533</v>
      </c>
    </row>
    <row r="429" spans="1:29">
      <c r="A429" s="17">
        <f t="shared" si="145"/>
        <v>404</v>
      </c>
      <c r="B429" s="19">
        <f t="shared" si="130"/>
        <v>51561</v>
      </c>
      <c r="C429" s="20">
        <f>IF(A429&gt;$C$3,"_",IFERROR(VLOOKUP(B429,BAZA_LIBOR_WIBOR_KURS!$C$2:$F$145,2,FALSE),C428))</f>
        <v>-7.3200000000000001E-3</v>
      </c>
      <c r="D429" s="20">
        <f t="shared" si="131"/>
        <v>0.02</v>
      </c>
      <c r="E429" s="27">
        <f t="shared" si="132"/>
        <v>28.370930277918418</v>
      </c>
      <c r="F429" s="27">
        <f t="shared" si="133"/>
        <v>334.88526579904681</v>
      </c>
      <c r="G429" s="30">
        <f>IF(A429&gt;$C$3,"_",$C$8-SUM($F$26:F429))</f>
        <v>26514.575565038569</v>
      </c>
      <c r="H429" s="21">
        <f>IF(A429&gt;$C$3,"_",IFERROR(VLOOKUP(B429,BAZA_LIBOR_WIBOR_KURS!$C$2:$F$145,4,FALSE),H428))</f>
        <v>3.9140000000000001</v>
      </c>
      <c r="I429" s="20">
        <f>IF(A429&gt;$C$3,"_",IFERROR(VLOOKUP(B429,BAZA_LIBOR_WIBOR_KURS!$C$2:$F$145,3,FALSE),I428))</f>
        <v>1.7299999999999999E-2</v>
      </c>
      <c r="J429" s="20">
        <f t="shared" si="134"/>
        <v>0.02</v>
      </c>
      <c r="K429" s="28">
        <f t="shared" si="129"/>
        <v>0</v>
      </c>
      <c r="L429" s="21">
        <f t="shared" si="135"/>
        <v>2582.37</v>
      </c>
      <c r="M429" s="21">
        <f t="shared" si="136"/>
        <v>-2582.37</v>
      </c>
      <c r="N429" s="31">
        <f>IF(A429&gt;$C$3,"_",$C$2-SUM($M$26:M429))</f>
        <v>833372.19507922605</v>
      </c>
      <c r="P429" s="34">
        <f t="shared" si="137"/>
        <v>111.0438211077727</v>
      </c>
      <c r="Q429" s="34">
        <f t="shared" si="138"/>
        <v>1310.7409303374693</v>
      </c>
      <c r="R429" s="34">
        <f t="shared" si="139"/>
        <v>1421.7847514452419</v>
      </c>
      <c r="T429" s="34">
        <f t="shared" si="140"/>
        <v>81.417144791532792</v>
      </c>
      <c r="U429" s="34">
        <f t="shared" si="141"/>
        <v>961.03306825060531</v>
      </c>
      <c r="V429" s="34">
        <f t="shared" si="142"/>
        <v>1042.4502130421381</v>
      </c>
      <c r="X429" s="34">
        <f t="shared" si="146"/>
        <v>266.50870009544894</v>
      </c>
      <c r="Y429" s="34">
        <f t="shared" si="147"/>
        <v>987.28492463735074</v>
      </c>
      <c r="Z429" s="34">
        <f t="shared" si="148"/>
        <v>1253.7936247327998</v>
      </c>
      <c r="AA429" s="34">
        <f t="shared" si="149"/>
        <v>84752.779449233625</v>
      </c>
      <c r="AB429" s="33">
        <f t="shared" si="143"/>
        <v>3.1964599712841131</v>
      </c>
      <c r="AC429" s="11">
        <f t="shared" si="144"/>
        <v>51561</v>
      </c>
    </row>
    <row r="430" spans="1:29">
      <c r="A430" s="17">
        <f t="shared" si="145"/>
        <v>405</v>
      </c>
      <c r="B430" s="19">
        <f t="shared" si="130"/>
        <v>51592</v>
      </c>
      <c r="C430" s="20">
        <f>IF(A430&gt;$C$3,"_",IFERROR(VLOOKUP(B430,BAZA_LIBOR_WIBOR_KURS!$C$2:$F$145,2,FALSE),C429))</f>
        <v>-7.3200000000000001E-3</v>
      </c>
      <c r="D430" s="20">
        <f t="shared" si="131"/>
        <v>0.02</v>
      </c>
      <c r="E430" s="27">
        <f t="shared" si="132"/>
        <v>28.017068180390755</v>
      </c>
      <c r="F430" s="27">
        <f t="shared" si="133"/>
        <v>335.23912789657442</v>
      </c>
      <c r="G430" s="30">
        <f>IF(A430&gt;$C$3,"_",$C$8-SUM($F$26:F430))</f>
        <v>26179.336437141988</v>
      </c>
      <c r="H430" s="21">
        <f>IF(A430&gt;$C$3,"_",IFERROR(VLOOKUP(B430,BAZA_LIBOR_WIBOR_KURS!$C$2:$F$145,4,FALSE),H429))</f>
        <v>3.9140000000000001</v>
      </c>
      <c r="I430" s="20">
        <f>IF(A430&gt;$C$3,"_",IFERROR(VLOOKUP(B430,BAZA_LIBOR_WIBOR_KURS!$C$2:$F$145,3,FALSE),I429))</f>
        <v>1.7299999999999999E-2</v>
      </c>
      <c r="J430" s="20">
        <f t="shared" si="134"/>
        <v>0.02</v>
      </c>
      <c r="K430" s="28">
        <f t="shared" si="129"/>
        <v>0</v>
      </c>
      <c r="L430" s="21">
        <f t="shared" si="135"/>
        <v>2590.4</v>
      </c>
      <c r="M430" s="21">
        <f t="shared" si="136"/>
        <v>-2590.4</v>
      </c>
      <c r="N430" s="31">
        <f>IF(A430&gt;$C$3,"_",$C$2-SUM($M$26:M430))</f>
        <v>835962.59507922607</v>
      </c>
      <c r="P430" s="34">
        <f t="shared" si="137"/>
        <v>109.65880485804942</v>
      </c>
      <c r="Q430" s="34">
        <f t="shared" si="138"/>
        <v>1312.1259465871924</v>
      </c>
      <c r="R430" s="34">
        <f t="shared" si="139"/>
        <v>1421.7847514452419</v>
      </c>
      <c r="T430" s="34">
        <f t="shared" si="140"/>
        <v>80.401653182747978</v>
      </c>
      <c r="U430" s="34">
        <f t="shared" si="141"/>
        <v>962.04855985939002</v>
      </c>
      <c r="V430" s="34">
        <f t="shared" si="142"/>
        <v>1042.4502130421381</v>
      </c>
      <c r="X430" s="34">
        <f t="shared" si="146"/>
        <v>263.43988945470119</v>
      </c>
      <c r="Y430" s="34">
        <f t="shared" si="147"/>
        <v>990.35373527809827</v>
      </c>
      <c r="Z430" s="34">
        <f t="shared" si="148"/>
        <v>1253.7936247327993</v>
      </c>
      <c r="AA430" s="34">
        <f t="shared" si="149"/>
        <v>83762.425713955527</v>
      </c>
      <c r="AB430" s="33">
        <f t="shared" si="143"/>
        <v>3.1995625983520886</v>
      </c>
      <c r="AC430" s="11">
        <f t="shared" si="144"/>
        <v>51592</v>
      </c>
    </row>
    <row r="431" spans="1:29">
      <c r="A431" s="17">
        <f t="shared" si="145"/>
        <v>406</v>
      </c>
      <c r="B431" s="19">
        <f t="shared" si="130"/>
        <v>51622</v>
      </c>
      <c r="C431" s="20">
        <f>IF(A431&gt;$C$3,"_",IFERROR(VLOOKUP(B431,BAZA_LIBOR_WIBOR_KURS!$C$2:$F$145,2,FALSE),C430))</f>
        <v>-7.3200000000000001E-3</v>
      </c>
      <c r="D431" s="20">
        <f t="shared" si="131"/>
        <v>0.02</v>
      </c>
      <c r="E431" s="27">
        <f t="shared" si="132"/>
        <v>27.662832168580035</v>
      </c>
      <c r="F431" s="27">
        <f t="shared" si="133"/>
        <v>335.59336390838502</v>
      </c>
      <c r="G431" s="30">
        <f>IF(A431&gt;$C$3,"_",$C$8-SUM($F$26:F431))</f>
        <v>25843.743073233607</v>
      </c>
      <c r="H431" s="21">
        <f>IF(A431&gt;$C$3,"_",IFERROR(VLOOKUP(B431,BAZA_LIBOR_WIBOR_KURS!$C$2:$F$145,4,FALSE),H430))</f>
        <v>3.9140000000000001</v>
      </c>
      <c r="I431" s="20">
        <f>IF(A431&gt;$C$3,"_",IFERROR(VLOOKUP(B431,BAZA_LIBOR_WIBOR_KURS!$C$2:$F$145,3,FALSE),I430))</f>
        <v>1.7299999999999999E-2</v>
      </c>
      <c r="J431" s="20">
        <f t="shared" si="134"/>
        <v>0.02</v>
      </c>
      <c r="K431" s="28">
        <f t="shared" si="129"/>
        <v>0</v>
      </c>
      <c r="L431" s="21">
        <f t="shared" si="135"/>
        <v>2598.4499999999998</v>
      </c>
      <c r="M431" s="21">
        <f t="shared" si="136"/>
        <v>-2598.4499999999998</v>
      </c>
      <c r="N431" s="31">
        <f>IF(A431&gt;$C$3,"_",$C$2-SUM($M$26:M431))</f>
        <v>838561.04507922602</v>
      </c>
      <c r="P431" s="34">
        <f t="shared" si="137"/>
        <v>108.27232510782225</v>
      </c>
      <c r="Q431" s="34">
        <f t="shared" si="138"/>
        <v>1313.5124263374189</v>
      </c>
      <c r="R431" s="34">
        <f t="shared" si="139"/>
        <v>1421.7847514452412</v>
      </c>
      <c r="T431" s="34">
        <f t="shared" si="140"/>
        <v>79.385088537829859</v>
      </c>
      <c r="U431" s="34">
        <f t="shared" si="141"/>
        <v>963.06512450430773</v>
      </c>
      <c r="V431" s="34">
        <f t="shared" si="142"/>
        <v>1042.4502130421376</v>
      </c>
      <c r="X431" s="34">
        <f t="shared" si="146"/>
        <v>260.3615399275451</v>
      </c>
      <c r="Y431" s="34">
        <f t="shared" si="147"/>
        <v>993.43208480525448</v>
      </c>
      <c r="Z431" s="34">
        <f t="shared" si="148"/>
        <v>1253.7936247327996</v>
      </c>
      <c r="AA431" s="34">
        <f t="shared" si="149"/>
        <v>82768.993629150267</v>
      </c>
      <c r="AB431" s="33">
        <f t="shared" si="143"/>
        <v>3.2026705030539562</v>
      </c>
      <c r="AC431" s="11">
        <f t="shared" si="144"/>
        <v>51622</v>
      </c>
    </row>
    <row r="432" spans="1:29">
      <c r="A432" s="17">
        <f t="shared" si="145"/>
        <v>407</v>
      </c>
      <c r="B432" s="19">
        <f t="shared" si="130"/>
        <v>51653</v>
      </c>
      <c r="C432" s="20">
        <f>IF(A432&gt;$C$3,"_",IFERROR(VLOOKUP(B432,BAZA_LIBOR_WIBOR_KURS!$C$2:$F$145,2,FALSE),C431))</f>
        <v>-7.3200000000000001E-3</v>
      </c>
      <c r="D432" s="20">
        <f t="shared" si="131"/>
        <v>0.02</v>
      </c>
      <c r="E432" s="27">
        <f t="shared" si="132"/>
        <v>27.308221847383511</v>
      </c>
      <c r="F432" s="27">
        <f t="shared" si="133"/>
        <v>335.94797422958163</v>
      </c>
      <c r="G432" s="30">
        <f>IF(A432&gt;$C$3,"_",$C$8-SUM($F$26:F432))</f>
        <v>25507.795099004026</v>
      </c>
      <c r="H432" s="21">
        <f>IF(A432&gt;$C$3,"_",IFERROR(VLOOKUP(B432,BAZA_LIBOR_WIBOR_KURS!$C$2:$F$145,4,FALSE),H431))</f>
        <v>3.9140000000000001</v>
      </c>
      <c r="I432" s="20">
        <f>IF(A432&gt;$C$3,"_",IFERROR(VLOOKUP(B432,BAZA_LIBOR_WIBOR_KURS!$C$2:$F$145,3,FALSE),I431))</f>
        <v>1.7299999999999999E-2</v>
      </c>
      <c r="J432" s="20">
        <f t="shared" si="134"/>
        <v>0.02</v>
      </c>
      <c r="K432" s="28">
        <f t="shared" si="129"/>
        <v>0</v>
      </c>
      <c r="L432" s="21">
        <f t="shared" si="135"/>
        <v>2606.5300000000002</v>
      </c>
      <c r="M432" s="21">
        <f t="shared" si="136"/>
        <v>-2606.5300000000002</v>
      </c>
      <c r="N432" s="31">
        <f>IF(A432&gt;$C$3,"_",$C$2-SUM($M$26:M432))</f>
        <v>841167.57507922605</v>
      </c>
      <c r="P432" s="34">
        <f t="shared" si="137"/>
        <v>106.88438031065907</v>
      </c>
      <c r="Q432" s="34">
        <f t="shared" si="138"/>
        <v>1314.9003711345827</v>
      </c>
      <c r="R432" s="34">
        <f t="shared" si="139"/>
        <v>1421.7847514452417</v>
      </c>
      <c r="T432" s="34">
        <f t="shared" si="140"/>
        <v>78.367449722936982</v>
      </c>
      <c r="U432" s="34">
        <f t="shared" si="141"/>
        <v>964.08276331920092</v>
      </c>
      <c r="V432" s="34">
        <f t="shared" si="142"/>
        <v>1042.4502130421379</v>
      </c>
      <c r="X432" s="34">
        <f t="shared" si="146"/>
        <v>257.27362186394208</v>
      </c>
      <c r="Y432" s="34">
        <f t="shared" si="147"/>
        <v>996.5200028688572</v>
      </c>
      <c r="Z432" s="34">
        <f t="shared" si="148"/>
        <v>1253.7936247327993</v>
      </c>
      <c r="AA432" s="34">
        <f t="shared" si="149"/>
        <v>81772.473626281411</v>
      </c>
      <c r="AB432" s="33">
        <f t="shared" si="143"/>
        <v>3.2057836950977503</v>
      </c>
      <c r="AC432" s="11">
        <f t="shared" si="144"/>
        <v>51653</v>
      </c>
    </row>
    <row r="433" spans="1:29">
      <c r="A433" s="17">
        <f t="shared" si="145"/>
        <v>408</v>
      </c>
      <c r="B433" s="19">
        <f t="shared" si="130"/>
        <v>51683</v>
      </c>
      <c r="C433" s="20">
        <f>IF(A433&gt;$C$3,"_",IFERROR(VLOOKUP(B433,BAZA_LIBOR_WIBOR_KURS!$C$2:$F$145,2,FALSE),C432))</f>
        <v>-7.3200000000000001E-3</v>
      </c>
      <c r="D433" s="20">
        <f t="shared" si="131"/>
        <v>0.02</v>
      </c>
      <c r="E433" s="27">
        <f t="shared" si="132"/>
        <v>26.953236821280921</v>
      </c>
      <c r="F433" s="27">
        <f t="shared" si="133"/>
        <v>336.3029592556843</v>
      </c>
      <c r="G433" s="30">
        <f>IF(A433&gt;$C$3,"_",$C$8-SUM($F$26:F433))</f>
        <v>25171.492139748341</v>
      </c>
      <c r="H433" s="21">
        <f>IF(A433&gt;$C$3,"_",IFERROR(VLOOKUP(B433,BAZA_LIBOR_WIBOR_KURS!$C$2:$F$145,4,FALSE),H432))</f>
        <v>3.9140000000000001</v>
      </c>
      <c r="I433" s="20">
        <f>IF(A433&gt;$C$3,"_",IFERROR(VLOOKUP(B433,BAZA_LIBOR_WIBOR_KURS!$C$2:$F$145,3,FALSE),I432))</f>
        <v>1.7299999999999999E-2</v>
      </c>
      <c r="J433" s="20">
        <f t="shared" si="134"/>
        <v>0.02</v>
      </c>
      <c r="K433" s="28">
        <f t="shared" si="129"/>
        <v>0</v>
      </c>
      <c r="L433" s="21">
        <f t="shared" si="135"/>
        <v>2614.63</v>
      </c>
      <c r="M433" s="21">
        <f t="shared" si="136"/>
        <v>-2614.63</v>
      </c>
      <c r="N433" s="31">
        <f>IF(A433&gt;$C$3,"_",$C$2-SUM($M$26:M433))</f>
        <v>843782.20507922606</v>
      </c>
      <c r="P433" s="34">
        <f t="shared" si="137"/>
        <v>105.49496891849353</v>
      </c>
      <c r="Q433" s="34">
        <f t="shared" si="138"/>
        <v>1316.2897825267485</v>
      </c>
      <c r="R433" s="34">
        <f t="shared" si="139"/>
        <v>1421.7847514452419</v>
      </c>
      <c r="T433" s="34">
        <f t="shared" si="140"/>
        <v>77.348735603029709</v>
      </c>
      <c r="U433" s="34">
        <f t="shared" si="141"/>
        <v>965.10147743910841</v>
      </c>
      <c r="V433" s="34">
        <f t="shared" si="142"/>
        <v>1042.4502130421381</v>
      </c>
      <c r="X433" s="34">
        <f t="shared" si="146"/>
        <v>254.17610552169137</v>
      </c>
      <c r="Y433" s="34">
        <f t="shared" si="147"/>
        <v>999.61751921110795</v>
      </c>
      <c r="Z433" s="34">
        <f t="shared" si="148"/>
        <v>1253.7936247327993</v>
      </c>
      <c r="AA433" s="34">
        <f t="shared" si="149"/>
        <v>80772.8561070703</v>
      </c>
      <c r="AB433" s="33">
        <f t="shared" si="143"/>
        <v>3.2089021842102783</v>
      </c>
      <c r="AC433" s="11">
        <f t="shared" si="144"/>
        <v>51683</v>
      </c>
    </row>
    <row r="434" spans="1:29">
      <c r="A434" s="17">
        <f t="shared" si="145"/>
        <v>409</v>
      </c>
      <c r="B434" s="19">
        <f t="shared" si="130"/>
        <v>51714</v>
      </c>
      <c r="C434" s="20">
        <f>IF(A434&gt;$C$3,"_",IFERROR(VLOOKUP(B434,BAZA_LIBOR_WIBOR_KURS!$C$2:$F$145,2,FALSE),C433))</f>
        <v>-7.3200000000000001E-3</v>
      </c>
      <c r="D434" s="20">
        <f t="shared" si="131"/>
        <v>0.02</v>
      </c>
      <c r="E434" s="27">
        <f t="shared" si="132"/>
        <v>26.597876694334083</v>
      </c>
      <c r="F434" s="27">
        <f t="shared" si="133"/>
        <v>336.65831938263102</v>
      </c>
      <c r="G434" s="30">
        <f>IF(A434&gt;$C$3,"_",$C$8-SUM($F$26:F434))</f>
        <v>24834.833820365704</v>
      </c>
      <c r="H434" s="21">
        <f>IF(A434&gt;$C$3,"_",IFERROR(VLOOKUP(B434,BAZA_LIBOR_WIBOR_KURS!$C$2:$F$145,4,FALSE),H433))</f>
        <v>3.9140000000000001</v>
      </c>
      <c r="I434" s="20">
        <f>IF(A434&gt;$C$3,"_",IFERROR(VLOOKUP(B434,BAZA_LIBOR_WIBOR_KURS!$C$2:$F$145,3,FALSE),I433))</f>
        <v>1.7299999999999999E-2</v>
      </c>
      <c r="J434" s="20">
        <f t="shared" si="134"/>
        <v>0.02</v>
      </c>
      <c r="K434" s="28">
        <f t="shared" si="129"/>
        <v>0</v>
      </c>
      <c r="L434" s="21">
        <f t="shared" si="135"/>
        <v>2622.76</v>
      </c>
      <c r="M434" s="21">
        <f t="shared" si="136"/>
        <v>-2622.76</v>
      </c>
      <c r="N434" s="31">
        <f>IF(A434&gt;$C$3,"_",$C$2-SUM($M$26:M434))</f>
        <v>846404.96507922607</v>
      </c>
      <c r="P434" s="34">
        <f t="shared" si="137"/>
        <v>104.10408938162361</v>
      </c>
      <c r="Q434" s="34">
        <f t="shared" si="138"/>
        <v>1317.6806620636178</v>
      </c>
      <c r="R434" s="34">
        <f t="shared" si="139"/>
        <v>1421.7847514452415</v>
      </c>
      <c r="T434" s="34">
        <f t="shared" si="140"/>
        <v>76.328945041869048</v>
      </c>
      <c r="U434" s="34">
        <f t="shared" si="141"/>
        <v>966.12126800026874</v>
      </c>
      <c r="V434" s="34">
        <f t="shared" si="142"/>
        <v>1042.4502130421379</v>
      </c>
      <c r="X434" s="34">
        <f t="shared" si="146"/>
        <v>251.06896106614352</v>
      </c>
      <c r="Y434" s="34">
        <f t="shared" si="147"/>
        <v>1002.7246636666558</v>
      </c>
      <c r="Z434" s="34">
        <f t="shared" si="148"/>
        <v>1253.7936247327993</v>
      </c>
      <c r="AA434" s="34">
        <f t="shared" si="149"/>
        <v>79770.131443403647</v>
      </c>
      <c r="AB434" s="33">
        <f t="shared" si="143"/>
        <v>3.2120259801371605</v>
      </c>
      <c r="AC434" s="11">
        <f t="shared" si="144"/>
        <v>51714</v>
      </c>
    </row>
    <row r="435" spans="1:29">
      <c r="A435" s="17">
        <f t="shared" si="145"/>
        <v>410</v>
      </c>
      <c r="B435" s="19">
        <f t="shared" si="130"/>
        <v>51745</v>
      </c>
      <c r="C435" s="20">
        <f>IF(A435&gt;$C$3,"_",IFERROR(VLOOKUP(B435,BAZA_LIBOR_WIBOR_KURS!$C$2:$F$145,2,FALSE),C434))</f>
        <v>-7.3200000000000001E-3</v>
      </c>
      <c r="D435" s="20">
        <f t="shared" si="131"/>
        <v>0.02</v>
      </c>
      <c r="E435" s="27">
        <f t="shared" si="132"/>
        <v>26.242141070186427</v>
      </c>
      <c r="F435" s="27">
        <f t="shared" si="133"/>
        <v>337.01405500677862</v>
      </c>
      <c r="G435" s="30">
        <f>IF(A435&gt;$C$3,"_",$C$8-SUM($F$26:F435))</f>
        <v>24497.81976535893</v>
      </c>
      <c r="H435" s="21">
        <f>IF(A435&gt;$C$3,"_",IFERROR(VLOOKUP(B435,BAZA_LIBOR_WIBOR_KURS!$C$2:$F$145,4,FALSE),H434))</f>
        <v>3.9140000000000001</v>
      </c>
      <c r="I435" s="20">
        <f>IF(A435&gt;$C$3,"_",IFERROR(VLOOKUP(B435,BAZA_LIBOR_WIBOR_KURS!$C$2:$F$145,3,FALSE),I434))</f>
        <v>1.7299999999999999E-2</v>
      </c>
      <c r="J435" s="20">
        <f t="shared" si="134"/>
        <v>0.02</v>
      </c>
      <c r="K435" s="28">
        <f t="shared" si="129"/>
        <v>0</v>
      </c>
      <c r="L435" s="21">
        <f t="shared" si="135"/>
        <v>2630.91</v>
      </c>
      <c r="M435" s="21">
        <f t="shared" si="136"/>
        <v>-2630.91</v>
      </c>
      <c r="N435" s="31">
        <f>IF(A435&gt;$C$3,"_",$C$2-SUM($M$26:M435))</f>
        <v>849035.8750792261</v>
      </c>
      <c r="P435" s="34">
        <f t="shared" si="137"/>
        <v>102.71174014870968</v>
      </c>
      <c r="Q435" s="34">
        <f t="shared" si="138"/>
        <v>1319.0730112965316</v>
      </c>
      <c r="R435" s="34">
        <f t="shared" si="139"/>
        <v>1421.7847514452412</v>
      </c>
      <c r="T435" s="34">
        <f t="shared" si="140"/>
        <v>75.308076902015401</v>
      </c>
      <c r="U435" s="34">
        <f t="shared" si="141"/>
        <v>967.14213614012226</v>
      </c>
      <c r="V435" s="34">
        <f t="shared" si="142"/>
        <v>1042.4502130421376</v>
      </c>
      <c r="X435" s="34">
        <f t="shared" si="146"/>
        <v>247.952158569913</v>
      </c>
      <c r="Y435" s="34">
        <f t="shared" si="147"/>
        <v>1005.8414661628861</v>
      </c>
      <c r="Z435" s="34">
        <f t="shared" si="148"/>
        <v>1253.7936247327991</v>
      </c>
      <c r="AA435" s="34">
        <f t="shared" si="149"/>
        <v>78764.289977240755</v>
      </c>
      <c r="AB435" s="33">
        <f t="shared" si="143"/>
        <v>3.2151550926428629</v>
      </c>
      <c r="AC435" s="11">
        <f t="shared" si="144"/>
        <v>51745</v>
      </c>
    </row>
    <row r="436" spans="1:29">
      <c r="A436" s="17">
        <f t="shared" si="145"/>
        <v>411</v>
      </c>
      <c r="B436" s="19">
        <f t="shared" si="130"/>
        <v>51775</v>
      </c>
      <c r="C436" s="20">
        <f>IF(A436&gt;$C$3,"_",IFERROR(VLOOKUP(B436,BAZA_LIBOR_WIBOR_KURS!$C$2:$F$145,2,FALSE),C435))</f>
        <v>-7.3200000000000001E-3</v>
      </c>
      <c r="D436" s="20">
        <f t="shared" si="131"/>
        <v>0.02</v>
      </c>
      <c r="E436" s="27">
        <f t="shared" si="132"/>
        <v>25.886029552062606</v>
      </c>
      <c r="F436" s="27">
        <f t="shared" si="133"/>
        <v>337.37016652490257</v>
      </c>
      <c r="G436" s="30">
        <f>IF(A436&gt;$C$3,"_",$C$8-SUM($F$26:F436))</f>
        <v>24160.449598834035</v>
      </c>
      <c r="H436" s="21">
        <f>IF(A436&gt;$C$3,"_",IFERROR(VLOOKUP(B436,BAZA_LIBOR_WIBOR_KURS!$C$2:$F$145,4,FALSE),H435))</f>
        <v>3.9140000000000001</v>
      </c>
      <c r="I436" s="20">
        <f>IF(A436&gt;$C$3,"_",IFERROR(VLOOKUP(B436,BAZA_LIBOR_WIBOR_KURS!$C$2:$F$145,3,FALSE),I435))</f>
        <v>1.7299999999999999E-2</v>
      </c>
      <c r="J436" s="20">
        <f t="shared" si="134"/>
        <v>0.02</v>
      </c>
      <c r="K436" s="28">
        <f t="shared" si="129"/>
        <v>0</v>
      </c>
      <c r="L436" s="21">
        <f t="shared" si="135"/>
        <v>2639.09</v>
      </c>
      <c r="M436" s="21">
        <f t="shared" si="136"/>
        <v>-2639.09</v>
      </c>
      <c r="N436" s="31">
        <f>IF(A436&gt;$C$3,"_",$C$2-SUM($M$26:M436))</f>
        <v>851674.96507922607</v>
      </c>
      <c r="P436" s="34">
        <f t="shared" si="137"/>
        <v>101.31791966677305</v>
      </c>
      <c r="Q436" s="34">
        <f t="shared" si="138"/>
        <v>1320.4668317784688</v>
      </c>
      <c r="R436" s="34">
        <f t="shared" si="139"/>
        <v>1421.7847514452419</v>
      </c>
      <c r="T436" s="34">
        <f t="shared" si="140"/>
        <v>74.286130044827374</v>
      </c>
      <c r="U436" s="34">
        <f t="shared" si="141"/>
        <v>968.16408299731063</v>
      </c>
      <c r="V436" s="34">
        <f t="shared" si="142"/>
        <v>1042.4502130421381</v>
      </c>
      <c r="X436" s="34">
        <f t="shared" si="146"/>
        <v>244.82566801259</v>
      </c>
      <c r="Y436" s="34">
        <f t="shared" si="147"/>
        <v>1008.9679567202091</v>
      </c>
      <c r="Z436" s="34">
        <f t="shared" si="148"/>
        <v>1253.7936247327991</v>
      </c>
      <c r="AA436" s="34">
        <f t="shared" si="149"/>
        <v>77755.322020520543</v>
      </c>
      <c r="AB436" s="33">
        <f t="shared" si="143"/>
        <v>3.2182895315107447</v>
      </c>
      <c r="AC436" s="11">
        <f t="shared" si="144"/>
        <v>51775</v>
      </c>
    </row>
    <row r="437" spans="1:29">
      <c r="A437" s="17">
        <f t="shared" si="145"/>
        <v>412</v>
      </c>
      <c r="B437" s="19">
        <f t="shared" si="130"/>
        <v>51806</v>
      </c>
      <c r="C437" s="20">
        <f>IF(A437&gt;$C$3,"_",IFERROR(VLOOKUP(B437,BAZA_LIBOR_WIBOR_KURS!$C$2:$F$145,2,FALSE),C436))</f>
        <v>-7.3200000000000001E-3</v>
      </c>
      <c r="D437" s="20">
        <f t="shared" si="131"/>
        <v>0.02</v>
      </c>
      <c r="E437" s="27">
        <f t="shared" si="132"/>
        <v>25.529541742767965</v>
      </c>
      <c r="F437" s="27">
        <f t="shared" si="133"/>
        <v>337.72665433419729</v>
      </c>
      <c r="G437" s="30">
        <f>IF(A437&gt;$C$3,"_",$C$8-SUM($F$26:F437))</f>
        <v>23822.722944499837</v>
      </c>
      <c r="H437" s="21">
        <f>IF(A437&gt;$C$3,"_",IFERROR(VLOOKUP(B437,BAZA_LIBOR_WIBOR_KURS!$C$2:$F$145,4,FALSE),H436))</f>
        <v>3.9140000000000001</v>
      </c>
      <c r="I437" s="20">
        <f>IF(A437&gt;$C$3,"_",IFERROR(VLOOKUP(B437,BAZA_LIBOR_WIBOR_KURS!$C$2:$F$145,3,FALSE),I436))</f>
        <v>1.7299999999999999E-2</v>
      </c>
      <c r="J437" s="20">
        <f t="shared" si="134"/>
        <v>0.02</v>
      </c>
      <c r="K437" s="28">
        <f t="shared" si="129"/>
        <v>0</v>
      </c>
      <c r="L437" s="21">
        <f t="shared" si="135"/>
        <v>2647.29</v>
      </c>
      <c r="M437" s="21">
        <f t="shared" si="136"/>
        <v>-2647.29</v>
      </c>
      <c r="N437" s="31">
        <f>IF(A437&gt;$C$3,"_",$C$2-SUM($M$26:M437))</f>
        <v>854322.2550792261</v>
      </c>
      <c r="P437" s="34">
        <f t="shared" si="137"/>
        <v>99.922626381193822</v>
      </c>
      <c r="Q437" s="34">
        <f t="shared" si="138"/>
        <v>1321.8621250640483</v>
      </c>
      <c r="R437" s="34">
        <f t="shared" si="139"/>
        <v>1421.7847514452421</v>
      </c>
      <c r="T437" s="34">
        <f t="shared" si="140"/>
        <v>73.263103330460225</v>
      </c>
      <c r="U437" s="34">
        <f t="shared" si="141"/>
        <v>969.18710971167798</v>
      </c>
      <c r="V437" s="34">
        <f t="shared" si="142"/>
        <v>1042.4502130421381</v>
      </c>
      <c r="X437" s="34">
        <f t="shared" si="146"/>
        <v>241.68945928045133</v>
      </c>
      <c r="Y437" s="34">
        <f t="shared" si="147"/>
        <v>1012.1041654523478</v>
      </c>
      <c r="Z437" s="34">
        <f t="shared" si="148"/>
        <v>1253.7936247327991</v>
      </c>
      <c r="AA437" s="34">
        <f t="shared" si="149"/>
        <v>76743.2178550682</v>
      </c>
      <c r="AB437" s="33">
        <f t="shared" si="143"/>
        <v>3.221429306543087</v>
      </c>
      <c r="AC437" s="11">
        <f t="shared" si="144"/>
        <v>51806</v>
      </c>
    </row>
    <row r="438" spans="1:29">
      <c r="A438" s="17">
        <f t="shared" si="145"/>
        <v>413</v>
      </c>
      <c r="B438" s="19">
        <f t="shared" si="130"/>
        <v>51836</v>
      </c>
      <c r="C438" s="20">
        <f>IF(A438&gt;$C$3,"_",IFERROR(VLOOKUP(B438,BAZA_LIBOR_WIBOR_KURS!$C$2:$F$145,2,FALSE),C437))</f>
        <v>-7.3200000000000001E-3</v>
      </c>
      <c r="D438" s="20">
        <f t="shared" si="131"/>
        <v>0.02</v>
      </c>
      <c r="E438" s="27">
        <f t="shared" si="132"/>
        <v>25.172677244688163</v>
      </c>
      <c r="F438" s="27">
        <f t="shared" si="133"/>
        <v>338.08351883227709</v>
      </c>
      <c r="G438" s="30">
        <f>IF(A438&gt;$C$3,"_",$C$8-SUM($F$26:F438))</f>
        <v>23484.639425667556</v>
      </c>
      <c r="H438" s="21">
        <f>IF(A438&gt;$C$3,"_",IFERROR(VLOOKUP(B438,BAZA_LIBOR_WIBOR_KURS!$C$2:$F$145,4,FALSE),H437))</f>
        <v>3.9140000000000001</v>
      </c>
      <c r="I438" s="20">
        <f>IF(A438&gt;$C$3,"_",IFERROR(VLOOKUP(B438,BAZA_LIBOR_WIBOR_KURS!$C$2:$F$145,3,FALSE),I437))</f>
        <v>1.7299999999999999E-2</v>
      </c>
      <c r="J438" s="20">
        <f t="shared" si="134"/>
        <v>0.02</v>
      </c>
      <c r="K438" s="28">
        <f t="shared" si="129"/>
        <v>0</v>
      </c>
      <c r="L438" s="21">
        <f t="shared" si="135"/>
        <v>2655.52</v>
      </c>
      <c r="M438" s="21">
        <f t="shared" si="136"/>
        <v>-2655.52</v>
      </c>
      <c r="N438" s="31">
        <f>IF(A438&gt;$C$3,"_",$C$2-SUM($M$26:M438))</f>
        <v>856977.77507922612</v>
      </c>
      <c r="P438" s="34">
        <f t="shared" si="137"/>
        <v>98.525858735709477</v>
      </c>
      <c r="Q438" s="34">
        <f t="shared" si="138"/>
        <v>1323.2588927095326</v>
      </c>
      <c r="R438" s="34">
        <f t="shared" si="139"/>
        <v>1421.7847514452421</v>
      </c>
      <c r="T438" s="34">
        <f t="shared" si="140"/>
        <v>72.238995617864887</v>
      </c>
      <c r="U438" s="34">
        <f t="shared" si="141"/>
        <v>970.2112174242734</v>
      </c>
      <c r="V438" s="34">
        <f t="shared" si="142"/>
        <v>1042.4502130421383</v>
      </c>
      <c r="X438" s="34">
        <f t="shared" si="146"/>
        <v>238.5435021661703</v>
      </c>
      <c r="Y438" s="34">
        <f t="shared" si="147"/>
        <v>1015.2501225666289</v>
      </c>
      <c r="Z438" s="34">
        <f t="shared" si="148"/>
        <v>1253.7936247327991</v>
      </c>
      <c r="AA438" s="34">
        <f t="shared" si="149"/>
        <v>75727.967732501565</v>
      </c>
      <c r="AB438" s="33">
        <f t="shared" si="143"/>
        <v>3.2245744275611328</v>
      </c>
      <c r="AC438" s="11">
        <f t="shared" si="144"/>
        <v>51836</v>
      </c>
    </row>
    <row r="439" spans="1:29">
      <c r="A439" s="17">
        <f t="shared" si="145"/>
        <v>414</v>
      </c>
      <c r="B439" s="19">
        <f t="shared" si="130"/>
        <v>51867</v>
      </c>
      <c r="C439" s="20">
        <f>IF(A439&gt;$C$3,"_",IFERROR(VLOOKUP(B439,BAZA_LIBOR_WIBOR_KURS!$C$2:$F$145,2,FALSE),C438))</f>
        <v>-7.3200000000000001E-3</v>
      </c>
      <c r="D439" s="20">
        <f t="shared" si="131"/>
        <v>0.02</v>
      </c>
      <c r="E439" s="27">
        <f t="shared" si="132"/>
        <v>24.815435659788719</v>
      </c>
      <c r="F439" s="27">
        <f t="shared" si="133"/>
        <v>338.44076041717653</v>
      </c>
      <c r="G439" s="30">
        <f>IF(A439&gt;$C$3,"_",$C$8-SUM($F$26:F439))</f>
        <v>23146.198665250384</v>
      </c>
      <c r="H439" s="21">
        <f>IF(A439&gt;$C$3,"_",IFERROR(VLOOKUP(B439,BAZA_LIBOR_WIBOR_KURS!$C$2:$F$145,4,FALSE),H438))</f>
        <v>3.9140000000000001</v>
      </c>
      <c r="I439" s="20">
        <f>IF(A439&gt;$C$3,"_",IFERROR(VLOOKUP(B439,BAZA_LIBOR_WIBOR_KURS!$C$2:$F$145,3,FALSE),I438))</f>
        <v>1.7299999999999999E-2</v>
      </c>
      <c r="J439" s="20">
        <f t="shared" si="134"/>
        <v>0.02</v>
      </c>
      <c r="K439" s="28">
        <f t="shared" si="129"/>
        <v>0</v>
      </c>
      <c r="L439" s="21">
        <f t="shared" si="135"/>
        <v>2663.77</v>
      </c>
      <c r="M439" s="21">
        <f t="shared" si="136"/>
        <v>-2663.77</v>
      </c>
      <c r="N439" s="31">
        <f>IF(A439&gt;$C$3,"_",$C$2-SUM($M$26:M439))</f>
        <v>859641.54507922614</v>
      </c>
      <c r="P439" s="34">
        <f t="shared" si="137"/>
        <v>97.127615172413044</v>
      </c>
      <c r="Q439" s="34">
        <f t="shared" si="138"/>
        <v>1324.6571362728289</v>
      </c>
      <c r="R439" s="34">
        <f t="shared" si="139"/>
        <v>1421.7847514452419</v>
      </c>
      <c r="T439" s="34">
        <f t="shared" si="140"/>
        <v>71.213805764786557</v>
      </c>
      <c r="U439" s="34">
        <f t="shared" si="141"/>
        <v>971.23640727735165</v>
      </c>
      <c r="V439" s="34">
        <f t="shared" si="142"/>
        <v>1042.4502130421381</v>
      </c>
      <c r="X439" s="34">
        <f t="shared" si="146"/>
        <v>235.38776636852569</v>
      </c>
      <c r="Y439" s="34">
        <f t="shared" si="147"/>
        <v>1018.4058583642735</v>
      </c>
      <c r="Z439" s="34">
        <f t="shared" si="148"/>
        <v>1253.7936247327991</v>
      </c>
      <c r="AA439" s="34">
        <f t="shared" si="149"/>
        <v>74709.561874137289</v>
      </c>
      <c r="AB439" s="33">
        <f t="shared" si="143"/>
        <v>3.2277249044051235</v>
      </c>
      <c r="AC439" s="11">
        <f t="shared" si="144"/>
        <v>51867</v>
      </c>
    </row>
    <row r="440" spans="1:29">
      <c r="A440" s="17">
        <f t="shared" si="145"/>
        <v>415</v>
      </c>
      <c r="B440" s="19">
        <f t="shared" si="130"/>
        <v>51898</v>
      </c>
      <c r="C440" s="20">
        <f>IF(A440&gt;$C$3,"_",IFERROR(VLOOKUP(B440,BAZA_LIBOR_WIBOR_KURS!$C$2:$F$145,2,FALSE),C439))</f>
        <v>-7.3200000000000001E-3</v>
      </c>
      <c r="D440" s="20">
        <f t="shared" si="131"/>
        <v>0.02</v>
      </c>
      <c r="E440" s="27">
        <f t="shared" si="132"/>
        <v>24.45781658961457</v>
      </c>
      <c r="F440" s="27">
        <f t="shared" si="133"/>
        <v>338.79837948735064</v>
      </c>
      <c r="G440" s="30">
        <f>IF(A440&gt;$C$3,"_",$C$8-SUM($F$26:F440))</f>
        <v>22807.40028576304</v>
      </c>
      <c r="H440" s="21">
        <f>IF(A440&gt;$C$3,"_",IFERROR(VLOOKUP(B440,BAZA_LIBOR_WIBOR_KURS!$C$2:$F$145,4,FALSE),H439))</f>
        <v>3.9140000000000001</v>
      </c>
      <c r="I440" s="20">
        <f>IF(A440&gt;$C$3,"_",IFERROR(VLOOKUP(B440,BAZA_LIBOR_WIBOR_KURS!$C$2:$F$145,3,FALSE),I439))</f>
        <v>1.7299999999999999E-2</v>
      </c>
      <c r="J440" s="20">
        <f t="shared" si="134"/>
        <v>0.02</v>
      </c>
      <c r="K440" s="28">
        <f t="shared" si="129"/>
        <v>0</v>
      </c>
      <c r="L440" s="21">
        <f t="shared" si="135"/>
        <v>2672.05</v>
      </c>
      <c r="M440" s="21">
        <f t="shared" si="136"/>
        <v>-2672.05</v>
      </c>
      <c r="N440" s="31">
        <f>IF(A440&gt;$C$3,"_",$C$2-SUM($M$26:M440))</f>
        <v>862313.59507922619</v>
      </c>
      <c r="P440" s="34">
        <f t="shared" si="137"/>
        <v>95.727894131751427</v>
      </c>
      <c r="Q440" s="34">
        <f t="shared" si="138"/>
        <v>1326.0568573134906</v>
      </c>
      <c r="R440" s="34">
        <f t="shared" si="139"/>
        <v>1421.7847514452419</v>
      </c>
      <c r="T440" s="34">
        <f t="shared" si="140"/>
        <v>70.187532627763488</v>
      </c>
      <c r="U440" s="34">
        <f t="shared" si="141"/>
        <v>972.26268041437459</v>
      </c>
      <c r="V440" s="34">
        <f t="shared" si="142"/>
        <v>1042.4502130421381</v>
      </c>
      <c r="X440" s="34">
        <f t="shared" si="146"/>
        <v>232.22222149211007</v>
      </c>
      <c r="Y440" s="34">
        <f t="shared" si="147"/>
        <v>1021.5714032406889</v>
      </c>
      <c r="Z440" s="34">
        <f t="shared" si="148"/>
        <v>1253.7936247327989</v>
      </c>
      <c r="AA440" s="34">
        <f t="shared" si="149"/>
        <v>73687.990470896606</v>
      </c>
      <c r="AB440" s="33">
        <f t="shared" si="143"/>
        <v>3.2308807469343415</v>
      </c>
      <c r="AC440" s="11">
        <f t="shared" si="144"/>
        <v>51898</v>
      </c>
    </row>
    <row r="441" spans="1:29">
      <c r="A441" s="17">
        <f t="shared" si="145"/>
        <v>416</v>
      </c>
      <c r="B441" s="19">
        <f t="shared" si="130"/>
        <v>51926</v>
      </c>
      <c r="C441" s="20">
        <f>IF(A441&gt;$C$3,"_",IFERROR(VLOOKUP(B441,BAZA_LIBOR_WIBOR_KURS!$C$2:$F$145,2,FALSE),C440))</f>
        <v>-7.3200000000000001E-3</v>
      </c>
      <c r="D441" s="20">
        <f t="shared" si="131"/>
        <v>0.02</v>
      </c>
      <c r="E441" s="27">
        <f t="shared" si="132"/>
        <v>24.099819635289613</v>
      </c>
      <c r="F441" s="27">
        <f t="shared" si="133"/>
        <v>339.15637644167577</v>
      </c>
      <c r="G441" s="30">
        <f>IF(A441&gt;$C$3,"_",$C$8-SUM($F$26:F441))</f>
        <v>22468.243909321362</v>
      </c>
      <c r="H441" s="21">
        <f>IF(A441&gt;$C$3,"_",IFERROR(VLOOKUP(B441,BAZA_LIBOR_WIBOR_KURS!$C$2:$F$145,4,FALSE),H440))</f>
        <v>3.9140000000000001</v>
      </c>
      <c r="I441" s="20">
        <f>IF(A441&gt;$C$3,"_",IFERROR(VLOOKUP(B441,BAZA_LIBOR_WIBOR_KURS!$C$2:$F$145,3,FALSE),I440))</f>
        <v>1.7299999999999999E-2</v>
      </c>
      <c r="J441" s="20">
        <f t="shared" si="134"/>
        <v>0.02</v>
      </c>
      <c r="K441" s="28">
        <f t="shared" si="129"/>
        <v>0</v>
      </c>
      <c r="L441" s="21">
        <f t="shared" si="135"/>
        <v>2680.36</v>
      </c>
      <c r="M441" s="21">
        <f t="shared" si="136"/>
        <v>-2680.36</v>
      </c>
      <c r="N441" s="31">
        <f>IF(A441&gt;$C$3,"_",$C$2-SUM($M$26:M441))</f>
        <v>864993.95507922617</v>
      </c>
      <c r="P441" s="34">
        <f t="shared" si="137"/>
        <v>94.32669405252355</v>
      </c>
      <c r="Q441" s="34">
        <f t="shared" si="138"/>
        <v>1327.458057392719</v>
      </c>
      <c r="R441" s="34">
        <f t="shared" si="139"/>
        <v>1421.7847514452426</v>
      </c>
      <c r="T441" s="34">
        <f t="shared" si="140"/>
        <v>69.16017506212566</v>
      </c>
      <c r="U441" s="34">
        <f t="shared" si="141"/>
        <v>973.29003798001293</v>
      </c>
      <c r="V441" s="34">
        <f t="shared" si="142"/>
        <v>1042.4502130421386</v>
      </c>
      <c r="X441" s="34">
        <f t="shared" si="146"/>
        <v>229.04683704703695</v>
      </c>
      <c r="Y441" s="34">
        <f t="shared" si="147"/>
        <v>1024.7467876857622</v>
      </c>
      <c r="Z441" s="34">
        <f t="shared" si="148"/>
        <v>1253.7936247327991</v>
      </c>
      <c r="AA441" s="34">
        <f t="shared" si="149"/>
        <v>72663.243683210851</v>
      </c>
      <c r="AB441" s="33">
        <f t="shared" si="143"/>
        <v>3.2340419650271457</v>
      </c>
      <c r="AC441" s="11">
        <f t="shared" si="144"/>
        <v>51926</v>
      </c>
    </row>
    <row r="442" spans="1:29">
      <c r="A442" s="17">
        <f t="shared" si="145"/>
        <v>417</v>
      </c>
      <c r="B442" s="19">
        <f t="shared" si="130"/>
        <v>51957</v>
      </c>
      <c r="C442" s="20">
        <f>IF(A442&gt;$C$3,"_",IFERROR(VLOOKUP(B442,BAZA_LIBOR_WIBOR_KURS!$C$2:$F$145,2,FALSE),C441))</f>
        <v>-7.3200000000000001E-3</v>
      </c>
      <c r="D442" s="20">
        <f t="shared" si="131"/>
        <v>0.02</v>
      </c>
      <c r="E442" s="27">
        <f t="shared" si="132"/>
        <v>23.74144439751624</v>
      </c>
      <c r="F442" s="27">
        <f t="shared" si="133"/>
        <v>339.51475167944909</v>
      </c>
      <c r="G442" s="30">
        <f>IF(A442&gt;$C$3,"_",$C$8-SUM($F$26:F442))</f>
        <v>22128.729157641908</v>
      </c>
      <c r="H442" s="21">
        <f>IF(A442&gt;$C$3,"_",IFERROR(VLOOKUP(B442,BAZA_LIBOR_WIBOR_KURS!$C$2:$F$145,4,FALSE),H441))</f>
        <v>3.9140000000000001</v>
      </c>
      <c r="I442" s="20">
        <f>IF(A442&gt;$C$3,"_",IFERROR(VLOOKUP(B442,BAZA_LIBOR_WIBOR_KURS!$C$2:$F$145,3,FALSE),I441))</f>
        <v>1.7299999999999999E-2</v>
      </c>
      <c r="J442" s="20">
        <f t="shared" si="134"/>
        <v>0.02</v>
      </c>
      <c r="K442" s="28">
        <f t="shared" si="129"/>
        <v>0</v>
      </c>
      <c r="L442" s="21">
        <f t="shared" si="135"/>
        <v>2688.69</v>
      </c>
      <c r="M442" s="21">
        <f t="shared" si="136"/>
        <v>-2688.69</v>
      </c>
      <c r="N442" s="31">
        <f>IF(A442&gt;$C$3,"_",$C$2-SUM($M$26:M442))</f>
        <v>867682.64507922612</v>
      </c>
      <c r="P442" s="34">
        <f t="shared" si="137"/>
        <v>92.924013371878573</v>
      </c>
      <c r="Q442" s="34">
        <f t="shared" si="138"/>
        <v>1328.8607380733638</v>
      </c>
      <c r="R442" s="34">
        <f t="shared" si="139"/>
        <v>1421.7847514452424</v>
      </c>
      <c r="T442" s="34">
        <f t="shared" si="140"/>
        <v>68.131731921993449</v>
      </c>
      <c r="U442" s="34">
        <f t="shared" si="141"/>
        <v>974.31848112014507</v>
      </c>
      <c r="V442" s="34">
        <f t="shared" si="142"/>
        <v>1042.4502130421386</v>
      </c>
      <c r="X442" s="34">
        <f t="shared" si="146"/>
        <v>225.86158244864706</v>
      </c>
      <c r="Y442" s="34">
        <f t="shared" si="147"/>
        <v>1027.9320422841524</v>
      </c>
      <c r="Z442" s="34">
        <f t="shared" si="148"/>
        <v>1253.7936247327996</v>
      </c>
      <c r="AA442" s="34">
        <f t="shared" si="149"/>
        <v>71635.311640926695</v>
      </c>
      <c r="AB442" s="33">
        <f t="shared" si="143"/>
        <v>3.2372085685810044</v>
      </c>
      <c r="AC442" s="11">
        <f t="shared" si="144"/>
        <v>51957</v>
      </c>
    </row>
    <row r="443" spans="1:29">
      <c r="A443" s="17">
        <f t="shared" si="145"/>
        <v>418</v>
      </c>
      <c r="B443" s="19">
        <f t="shared" si="130"/>
        <v>51987</v>
      </c>
      <c r="C443" s="20">
        <f>IF(A443&gt;$C$3,"_",IFERROR(VLOOKUP(B443,BAZA_LIBOR_WIBOR_KURS!$C$2:$F$145,2,FALSE),C442))</f>
        <v>-7.3200000000000001E-3</v>
      </c>
      <c r="D443" s="20">
        <f t="shared" si="131"/>
        <v>0.02</v>
      </c>
      <c r="E443" s="27">
        <f t="shared" si="132"/>
        <v>23.38269047657495</v>
      </c>
      <c r="F443" s="27">
        <f t="shared" si="133"/>
        <v>339.87350560039033</v>
      </c>
      <c r="G443" s="30">
        <f>IF(A443&gt;$C$3,"_",$C$8-SUM($F$26:F443))</f>
        <v>21788.855652041515</v>
      </c>
      <c r="H443" s="21">
        <f>IF(A443&gt;$C$3,"_",IFERROR(VLOOKUP(B443,BAZA_LIBOR_WIBOR_KURS!$C$2:$F$145,4,FALSE),H442))</f>
        <v>3.9140000000000001</v>
      </c>
      <c r="I443" s="20">
        <f>IF(A443&gt;$C$3,"_",IFERROR(VLOOKUP(B443,BAZA_LIBOR_WIBOR_KURS!$C$2:$F$145,3,FALSE),I442))</f>
        <v>1.7299999999999999E-2</v>
      </c>
      <c r="J443" s="20">
        <f t="shared" si="134"/>
        <v>0.02</v>
      </c>
      <c r="K443" s="28">
        <f t="shared" si="129"/>
        <v>0</v>
      </c>
      <c r="L443" s="21">
        <f t="shared" si="135"/>
        <v>2697.05</v>
      </c>
      <c r="M443" s="21">
        <f t="shared" si="136"/>
        <v>-2697.05</v>
      </c>
      <c r="N443" s="31">
        <f>IF(A443&gt;$C$3,"_",$C$2-SUM($M$26:M443))</f>
        <v>870379.69507922616</v>
      </c>
      <c r="P443" s="34">
        <f t="shared" si="137"/>
        <v>91.519850525314354</v>
      </c>
      <c r="Q443" s="34">
        <f t="shared" si="138"/>
        <v>1330.2649009199279</v>
      </c>
      <c r="R443" s="34">
        <f t="shared" si="139"/>
        <v>1421.7847514452421</v>
      </c>
      <c r="T443" s="34">
        <f t="shared" si="140"/>
        <v>67.102202060276483</v>
      </c>
      <c r="U443" s="34">
        <f t="shared" si="141"/>
        <v>975.34801098186188</v>
      </c>
      <c r="V443" s="34">
        <f t="shared" si="142"/>
        <v>1042.4502130421383</v>
      </c>
      <c r="X443" s="34">
        <f t="shared" si="146"/>
        <v>222.66642701721381</v>
      </c>
      <c r="Y443" s="34">
        <f t="shared" si="147"/>
        <v>1031.1271977155855</v>
      </c>
      <c r="Z443" s="34">
        <f t="shared" si="148"/>
        <v>1253.7936247327993</v>
      </c>
      <c r="AA443" s="34">
        <f t="shared" si="149"/>
        <v>70604.18444321111</v>
      </c>
      <c r="AB443" s="33">
        <f t="shared" si="143"/>
        <v>3.2403805675125406</v>
      </c>
      <c r="AC443" s="11">
        <f t="shared" si="144"/>
        <v>51987</v>
      </c>
    </row>
    <row r="444" spans="1:29">
      <c r="A444" s="17">
        <f t="shared" si="145"/>
        <v>419</v>
      </c>
      <c r="B444" s="19">
        <f t="shared" si="130"/>
        <v>52018</v>
      </c>
      <c r="C444" s="20">
        <f>IF(A444&gt;$C$3,"_",IFERROR(VLOOKUP(B444,BAZA_LIBOR_WIBOR_KURS!$C$2:$F$145,2,FALSE),C443))</f>
        <v>-7.3200000000000001E-3</v>
      </c>
      <c r="D444" s="20">
        <f t="shared" si="131"/>
        <v>0.02</v>
      </c>
      <c r="E444" s="27">
        <f t="shared" si="132"/>
        <v>23.023557472323869</v>
      </c>
      <c r="F444" s="27">
        <f t="shared" si="133"/>
        <v>340.23263860464135</v>
      </c>
      <c r="G444" s="30">
        <f>IF(A444&gt;$C$3,"_",$C$8-SUM($F$26:F444))</f>
        <v>21448.623013436867</v>
      </c>
      <c r="H444" s="21">
        <f>IF(A444&gt;$C$3,"_",IFERROR(VLOOKUP(B444,BAZA_LIBOR_WIBOR_KURS!$C$2:$F$145,4,FALSE),H443))</f>
        <v>3.9140000000000001</v>
      </c>
      <c r="I444" s="20">
        <f>IF(A444&gt;$C$3,"_",IFERROR(VLOOKUP(B444,BAZA_LIBOR_WIBOR_KURS!$C$2:$F$145,3,FALSE),I443))</f>
        <v>1.7299999999999999E-2</v>
      </c>
      <c r="J444" s="20">
        <f t="shared" si="134"/>
        <v>0.02</v>
      </c>
      <c r="K444" s="28">
        <f t="shared" si="129"/>
        <v>0</v>
      </c>
      <c r="L444" s="21">
        <f t="shared" si="135"/>
        <v>2705.43</v>
      </c>
      <c r="M444" s="21">
        <f t="shared" si="136"/>
        <v>-2705.43</v>
      </c>
      <c r="N444" s="31">
        <f>IF(A444&gt;$C$3,"_",$C$2-SUM($M$26:M444))</f>
        <v>873085.12507922621</v>
      </c>
      <c r="P444" s="34">
        <f t="shared" si="137"/>
        <v>90.11420394667563</v>
      </c>
      <c r="Q444" s="34">
        <f t="shared" si="138"/>
        <v>1331.6705474985663</v>
      </c>
      <c r="R444" s="34">
        <f t="shared" si="139"/>
        <v>1421.7847514452419</v>
      </c>
      <c r="T444" s="34">
        <f t="shared" si="140"/>
        <v>66.071584328672301</v>
      </c>
      <c r="U444" s="34">
        <f t="shared" si="141"/>
        <v>976.37862871346579</v>
      </c>
      <c r="V444" s="34">
        <f t="shared" si="142"/>
        <v>1042.4502130421381</v>
      </c>
      <c r="X444" s="34">
        <f t="shared" si="146"/>
        <v>219.46133997764787</v>
      </c>
      <c r="Y444" s="34">
        <f t="shared" si="147"/>
        <v>1034.3322847551512</v>
      </c>
      <c r="Z444" s="34">
        <f t="shared" si="148"/>
        <v>1253.7936247327991</v>
      </c>
      <c r="AA444" s="34">
        <f t="shared" si="149"/>
        <v>69569.852158455964</v>
      </c>
      <c r="AB444" s="33">
        <f t="shared" si="143"/>
        <v>3.2435579717575673</v>
      </c>
      <c r="AC444" s="11">
        <f t="shared" si="144"/>
        <v>52018</v>
      </c>
    </row>
    <row r="445" spans="1:29">
      <c r="A445" s="17">
        <f t="shared" si="145"/>
        <v>420</v>
      </c>
      <c r="B445" s="19">
        <f t="shared" si="130"/>
        <v>52048</v>
      </c>
      <c r="C445" s="20">
        <f>IF(A445&gt;$C$3,"_",IFERROR(VLOOKUP(B445,BAZA_LIBOR_WIBOR_KURS!$C$2:$F$145,2,FALSE),C444))</f>
        <v>-7.3200000000000001E-3</v>
      </c>
      <c r="D445" s="20">
        <f t="shared" si="131"/>
        <v>0.02</v>
      </c>
      <c r="E445" s="27">
        <f t="shared" si="132"/>
        <v>22.664044984198291</v>
      </c>
      <c r="F445" s="27">
        <f t="shared" si="133"/>
        <v>340.59215109276681</v>
      </c>
      <c r="G445" s="30">
        <f>IF(A445&gt;$C$3,"_",$C$8-SUM($F$26:F445))</f>
        <v>21108.030862344094</v>
      </c>
      <c r="H445" s="21">
        <f>IF(A445&gt;$C$3,"_",IFERROR(VLOOKUP(B445,BAZA_LIBOR_WIBOR_KURS!$C$2:$F$145,4,FALSE),H444))</f>
        <v>3.9140000000000001</v>
      </c>
      <c r="I445" s="20">
        <f>IF(A445&gt;$C$3,"_",IFERROR(VLOOKUP(B445,BAZA_LIBOR_WIBOR_KURS!$C$2:$F$145,3,FALSE),I444))</f>
        <v>1.7299999999999999E-2</v>
      </c>
      <c r="J445" s="20">
        <f t="shared" si="134"/>
        <v>0.02</v>
      </c>
      <c r="K445" s="28">
        <f t="shared" si="129"/>
        <v>0</v>
      </c>
      <c r="L445" s="21">
        <f t="shared" si="135"/>
        <v>2713.84</v>
      </c>
      <c r="M445" s="21">
        <f t="shared" si="136"/>
        <v>-2713.84</v>
      </c>
      <c r="N445" s="31">
        <f>IF(A445&gt;$C$3,"_",$C$2-SUM($M$26:M445))</f>
        <v>875798.96507922618</v>
      </c>
      <c r="P445" s="34">
        <f t="shared" si="137"/>
        <v>88.707072068152115</v>
      </c>
      <c r="Q445" s="34">
        <f t="shared" si="138"/>
        <v>1333.0776793770895</v>
      </c>
      <c r="R445" s="34">
        <f t="shared" si="139"/>
        <v>1421.7847514452415</v>
      </c>
      <c r="T445" s="34">
        <f t="shared" si="140"/>
        <v>65.039877577665052</v>
      </c>
      <c r="U445" s="34">
        <f t="shared" si="141"/>
        <v>977.41033546447272</v>
      </c>
      <c r="V445" s="34">
        <f t="shared" si="142"/>
        <v>1042.4502130421379</v>
      </c>
      <c r="X445" s="34">
        <f t="shared" si="146"/>
        <v>216.24629045920062</v>
      </c>
      <c r="Y445" s="34">
        <f t="shared" si="147"/>
        <v>1037.5473342735986</v>
      </c>
      <c r="Z445" s="34">
        <f t="shared" si="148"/>
        <v>1253.7936247327993</v>
      </c>
      <c r="AA445" s="34">
        <f t="shared" si="149"/>
        <v>68532.304824182371</v>
      </c>
      <c r="AB445" s="33">
        <f t="shared" si="143"/>
        <v>3.2467407912711241</v>
      </c>
      <c r="AC445" s="11">
        <f t="shared" si="144"/>
        <v>52048</v>
      </c>
    </row>
    <row r="446" spans="1:29">
      <c r="A446" s="17">
        <f t="shared" si="145"/>
        <v>421</v>
      </c>
      <c r="B446" s="19">
        <f t="shared" si="130"/>
        <v>52079</v>
      </c>
      <c r="C446" s="20">
        <f>IF(A446&gt;$C$3,"_",IFERROR(VLOOKUP(B446,BAZA_LIBOR_WIBOR_KURS!$C$2:$F$145,2,FALSE),C445))</f>
        <v>-7.3200000000000001E-3</v>
      </c>
      <c r="D446" s="20">
        <f t="shared" si="131"/>
        <v>0.02</v>
      </c>
      <c r="E446" s="27">
        <f t="shared" si="132"/>
        <v>22.304152611210259</v>
      </c>
      <c r="F446" s="27">
        <f t="shared" si="133"/>
        <v>340.95204346575468</v>
      </c>
      <c r="G446" s="30">
        <f>IF(A446&gt;$C$3,"_",$C$8-SUM($F$26:F446))</f>
        <v>20767.078818878334</v>
      </c>
      <c r="H446" s="21">
        <f>IF(A446&gt;$C$3,"_",IFERROR(VLOOKUP(B446,BAZA_LIBOR_WIBOR_KURS!$C$2:$F$145,4,FALSE),H445))</f>
        <v>3.9140000000000001</v>
      </c>
      <c r="I446" s="20">
        <f>IF(A446&gt;$C$3,"_",IFERROR(VLOOKUP(B446,BAZA_LIBOR_WIBOR_KURS!$C$2:$F$145,3,FALSE),I445))</f>
        <v>1.7299999999999999E-2</v>
      </c>
      <c r="J446" s="20">
        <f t="shared" si="134"/>
        <v>0.02</v>
      </c>
      <c r="K446" s="28">
        <f t="shared" si="129"/>
        <v>0</v>
      </c>
      <c r="L446" s="21">
        <f t="shared" si="135"/>
        <v>2722.28</v>
      </c>
      <c r="M446" s="21">
        <f t="shared" si="136"/>
        <v>-2722.28</v>
      </c>
      <c r="N446" s="31">
        <f>IF(A446&gt;$C$3,"_",$C$2-SUM($M$26:M446))</f>
        <v>878521.24507922621</v>
      </c>
      <c r="P446" s="34">
        <f t="shared" si="137"/>
        <v>87.298453320276963</v>
      </c>
      <c r="Q446" s="34">
        <f t="shared" si="138"/>
        <v>1334.4862981249639</v>
      </c>
      <c r="R446" s="34">
        <f t="shared" si="139"/>
        <v>1421.784751445241</v>
      </c>
      <c r="T446" s="34">
        <f t="shared" si="140"/>
        <v>64.007080656524238</v>
      </c>
      <c r="U446" s="34">
        <f t="shared" si="141"/>
        <v>978.44313238561313</v>
      </c>
      <c r="V446" s="34">
        <f t="shared" si="142"/>
        <v>1042.4502130421374</v>
      </c>
      <c r="X446" s="34">
        <f t="shared" si="146"/>
        <v>213.02124749516685</v>
      </c>
      <c r="Y446" s="34">
        <f t="shared" si="147"/>
        <v>1040.7723772376328</v>
      </c>
      <c r="Z446" s="34">
        <f t="shared" si="148"/>
        <v>1253.7936247327996</v>
      </c>
      <c r="AA446" s="34">
        <f t="shared" si="149"/>
        <v>67491.532446944737</v>
      </c>
      <c r="AB446" s="33">
        <f t="shared" si="143"/>
        <v>3.2499290360275173</v>
      </c>
      <c r="AC446" s="11">
        <f t="shared" si="144"/>
        <v>52079</v>
      </c>
    </row>
    <row r="447" spans="1:29">
      <c r="A447" s="17">
        <f t="shared" si="145"/>
        <v>422</v>
      </c>
      <c r="B447" s="19">
        <f t="shared" si="130"/>
        <v>52110</v>
      </c>
      <c r="C447" s="20">
        <f>IF(A447&gt;$C$3,"_",IFERROR(VLOOKUP(B447,BAZA_LIBOR_WIBOR_KURS!$C$2:$F$145,2,FALSE),C446))</f>
        <v>-7.3200000000000001E-3</v>
      </c>
      <c r="D447" s="20">
        <f t="shared" si="131"/>
        <v>0.02</v>
      </c>
      <c r="E447" s="27">
        <f t="shared" si="132"/>
        <v>21.943879951948105</v>
      </c>
      <c r="F447" s="27">
        <f t="shared" si="133"/>
        <v>341.31231612501676</v>
      </c>
      <c r="G447" s="30">
        <f>IF(A447&gt;$C$3,"_",$C$8-SUM($F$26:F447))</f>
        <v>20425.766502753322</v>
      </c>
      <c r="H447" s="21">
        <f>IF(A447&gt;$C$3,"_",IFERROR(VLOOKUP(B447,BAZA_LIBOR_WIBOR_KURS!$C$2:$F$145,4,FALSE),H446))</f>
        <v>3.9140000000000001</v>
      </c>
      <c r="I447" s="20">
        <f>IF(A447&gt;$C$3,"_",IFERROR(VLOOKUP(B447,BAZA_LIBOR_WIBOR_KURS!$C$2:$F$145,3,FALSE),I446))</f>
        <v>1.7299999999999999E-2</v>
      </c>
      <c r="J447" s="20">
        <f t="shared" si="134"/>
        <v>0.02</v>
      </c>
      <c r="K447" s="28">
        <f t="shared" si="129"/>
        <v>0</v>
      </c>
      <c r="L447" s="21">
        <f t="shared" si="135"/>
        <v>2730.74</v>
      </c>
      <c r="M447" s="21">
        <f t="shared" si="136"/>
        <v>-2730.74</v>
      </c>
      <c r="N447" s="31">
        <f>IF(A447&gt;$C$3,"_",$C$2-SUM($M$26:M447))</f>
        <v>881251.9850792262</v>
      </c>
      <c r="P447" s="34">
        <f t="shared" si="137"/>
        <v>85.888346131924891</v>
      </c>
      <c r="Q447" s="34">
        <f t="shared" si="138"/>
        <v>1335.8964053133157</v>
      </c>
      <c r="R447" s="34">
        <f t="shared" si="139"/>
        <v>1421.7847514452405</v>
      </c>
      <c r="T447" s="34">
        <f t="shared" si="140"/>
        <v>62.973192413303423</v>
      </c>
      <c r="U447" s="34">
        <f t="shared" si="141"/>
        <v>979.47702062883366</v>
      </c>
      <c r="V447" s="34">
        <f t="shared" si="142"/>
        <v>1042.450213042137</v>
      </c>
      <c r="X447" s="34">
        <f t="shared" si="146"/>
        <v>209.78618002258654</v>
      </c>
      <c r="Y447" s="34">
        <f t="shared" si="147"/>
        <v>1044.0074447102127</v>
      </c>
      <c r="Z447" s="34">
        <f t="shared" si="148"/>
        <v>1253.7936247327991</v>
      </c>
      <c r="AA447" s="34">
        <f t="shared" si="149"/>
        <v>66447.525002234528</v>
      </c>
      <c r="AB447" s="33">
        <f t="shared" si="143"/>
        <v>3.2531227160203575</v>
      </c>
      <c r="AC447" s="11">
        <f t="shared" si="144"/>
        <v>52110</v>
      </c>
    </row>
    <row r="448" spans="1:29">
      <c r="A448" s="17">
        <f t="shared" si="145"/>
        <v>423</v>
      </c>
      <c r="B448" s="19">
        <f t="shared" si="130"/>
        <v>52140</v>
      </c>
      <c r="C448" s="20">
        <f>IF(A448&gt;$C$3,"_",IFERROR(VLOOKUP(B448,BAZA_LIBOR_WIBOR_KURS!$C$2:$F$145,2,FALSE),C447))</f>
        <v>-7.3200000000000001E-3</v>
      </c>
      <c r="D448" s="20">
        <f t="shared" si="131"/>
        <v>0.02</v>
      </c>
      <c r="E448" s="27">
        <f t="shared" si="132"/>
        <v>21.583226604576012</v>
      </c>
      <c r="F448" s="27">
        <f t="shared" si="133"/>
        <v>341.67296947238901</v>
      </c>
      <c r="G448" s="30">
        <f>IF(A448&gt;$C$3,"_",$C$8-SUM($F$26:F448))</f>
        <v>20084.093533280931</v>
      </c>
      <c r="H448" s="21">
        <f>IF(A448&gt;$C$3,"_",IFERROR(VLOOKUP(B448,BAZA_LIBOR_WIBOR_KURS!$C$2:$F$145,4,FALSE),H447))</f>
        <v>3.9140000000000001</v>
      </c>
      <c r="I448" s="20">
        <f>IF(A448&gt;$C$3,"_",IFERROR(VLOOKUP(B448,BAZA_LIBOR_WIBOR_KURS!$C$2:$F$145,3,FALSE),I447))</f>
        <v>1.7299999999999999E-2</v>
      </c>
      <c r="J448" s="20">
        <f t="shared" si="134"/>
        <v>0.02</v>
      </c>
      <c r="K448" s="28">
        <f t="shared" si="129"/>
        <v>0</v>
      </c>
      <c r="L448" s="21">
        <f t="shared" si="135"/>
        <v>2739.22</v>
      </c>
      <c r="M448" s="21">
        <f t="shared" si="136"/>
        <v>-2739.22</v>
      </c>
      <c r="N448" s="31">
        <f>IF(A448&gt;$C$3,"_",$C$2-SUM($M$26:M448))</f>
        <v>883991.20507922617</v>
      </c>
      <c r="P448" s="34">
        <f t="shared" si="137"/>
        <v>84.476748930310521</v>
      </c>
      <c r="Q448" s="34">
        <f t="shared" si="138"/>
        <v>1337.3080025149306</v>
      </c>
      <c r="R448" s="34">
        <f t="shared" si="139"/>
        <v>1421.7847514452412</v>
      </c>
      <c r="T448" s="34">
        <f t="shared" si="140"/>
        <v>61.938211694838976</v>
      </c>
      <c r="U448" s="34">
        <f t="shared" si="141"/>
        <v>980.51200134729856</v>
      </c>
      <c r="V448" s="34">
        <f t="shared" si="142"/>
        <v>1042.4502130421376</v>
      </c>
      <c r="X448" s="34">
        <f t="shared" si="146"/>
        <v>206.54105688194565</v>
      </c>
      <c r="Y448" s="34">
        <f t="shared" si="147"/>
        <v>1047.2525678508539</v>
      </c>
      <c r="Z448" s="34">
        <f t="shared" si="148"/>
        <v>1253.7936247327996</v>
      </c>
      <c r="AA448" s="34">
        <f t="shared" si="149"/>
        <v>65400.272434383674</v>
      </c>
      <c r="AB448" s="33">
        <f t="shared" si="143"/>
        <v>3.2563218412626016</v>
      </c>
      <c r="AC448" s="11">
        <f t="shared" si="144"/>
        <v>52140</v>
      </c>
    </row>
    <row r="449" spans="1:29">
      <c r="A449" s="17">
        <f t="shared" si="145"/>
        <v>424</v>
      </c>
      <c r="B449" s="19">
        <f t="shared" si="130"/>
        <v>52171</v>
      </c>
      <c r="C449" s="20">
        <f>IF(A449&gt;$C$3,"_",IFERROR(VLOOKUP(B449,BAZA_LIBOR_WIBOR_KURS!$C$2:$F$145,2,FALSE),C448))</f>
        <v>-7.3200000000000001E-3</v>
      </c>
      <c r="D449" s="20">
        <f t="shared" si="131"/>
        <v>0.02</v>
      </c>
      <c r="E449" s="27">
        <f t="shared" si="132"/>
        <v>21.222192166833519</v>
      </c>
      <c r="F449" s="27">
        <f t="shared" si="133"/>
        <v>342.03400391013145</v>
      </c>
      <c r="G449" s="30">
        <f>IF(A449&gt;$C$3,"_",$C$8-SUM($F$26:F449))</f>
        <v>19742.059529370803</v>
      </c>
      <c r="H449" s="21">
        <f>IF(A449&gt;$C$3,"_",IFERROR(VLOOKUP(B449,BAZA_LIBOR_WIBOR_KURS!$C$2:$F$145,4,FALSE),H448))</f>
        <v>3.9140000000000001</v>
      </c>
      <c r="I449" s="20">
        <f>IF(A449&gt;$C$3,"_",IFERROR(VLOOKUP(B449,BAZA_LIBOR_WIBOR_KURS!$C$2:$F$145,3,FALSE),I448))</f>
        <v>1.7299999999999999E-2</v>
      </c>
      <c r="J449" s="20">
        <f t="shared" si="134"/>
        <v>0.02</v>
      </c>
      <c r="K449" s="28">
        <f t="shared" si="129"/>
        <v>0</v>
      </c>
      <c r="L449" s="21">
        <f t="shared" si="135"/>
        <v>2747.74</v>
      </c>
      <c r="M449" s="21">
        <f t="shared" si="136"/>
        <v>-2747.74</v>
      </c>
      <c r="N449" s="31">
        <f>IF(A449&gt;$C$3,"_",$C$2-SUM($M$26:M449))</f>
        <v>886738.94507922616</v>
      </c>
      <c r="P449" s="34">
        <f t="shared" si="137"/>
        <v>83.0636601409864</v>
      </c>
      <c r="Q449" s="34">
        <f t="shared" si="138"/>
        <v>1338.7210913042545</v>
      </c>
      <c r="R449" s="34">
        <f t="shared" si="139"/>
        <v>1421.784751445241</v>
      </c>
      <c r="T449" s="34">
        <f t="shared" si="140"/>
        <v>60.90213734674866</v>
      </c>
      <c r="U449" s="34">
        <f t="shared" si="141"/>
        <v>981.54807569538877</v>
      </c>
      <c r="V449" s="34">
        <f t="shared" si="142"/>
        <v>1042.4502130421374</v>
      </c>
      <c r="X449" s="34">
        <f t="shared" si="146"/>
        <v>203.2858468168759</v>
      </c>
      <c r="Y449" s="34">
        <f t="shared" si="147"/>
        <v>1050.5077779159237</v>
      </c>
      <c r="Z449" s="34">
        <f t="shared" si="148"/>
        <v>1253.7936247327996</v>
      </c>
      <c r="AA449" s="34">
        <f t="shared" si="149"/>
        <v>64349.764656467749</v>
      </c>
      <c r="AB449" s="33">
        <f t="shared" si="143"/>
        <v>3.259526421786584</v>
      </c>
      <c r="AC449" s="11">
        <f t="shared" si="144"/>
        <v>52171</v>
      </c>
    </row>
    <row r="450" spans="1:29">
      <c r="A450" s="17">
        <f t="shared" si="145"/>
        <v>425</v>
      </c>
      <c r="B450" s="19">
        <f t="shared" si="130"/>
        <v>52201</v>
      </c>
      <c r="C450" s="20">
        <f>IF(A450&gt;$C$3,"_",IFERROR(VLOOKUP(B450,BAZA_LIBOR_WIBOR_KURS!$C$2:$F$145,2,FALSE),C449))</f>
        <v>-7.3200000000000001E-3</v>
      </c>
      <c r="D450" s="20">
        <f t="shared" si="131"/>
        <v>0.02</v>
      </c>
      <c r="E450" s="27">
        <f t="shared" si="132"/>
        <v>20.86077623603515</v>
      </c>
      <c r="F450" s="27">
        <f t="shared" si="133"/>
        <v>342.39541984092989</v>
      </c>
      <c r="G450" s="30">
        <f>IF(A450&gt;$C$3,"_",$C$8-SUM($F$26:F450))</f>
        <v>19399.664109529869</v>
      </c>
      <c r="H450" s="21">
        <f>IF(A450&gt;$C$3,"_",IFERROR(VLOOKUP(B450,BAZA_LIBOR_WIBOR_KURS!$C$2:$F$145,4,FALSE),H449))</f>
        <v>3.9140000000000001</v>
      </c>
      <c r="I450" s="20">
        <f>IF(A450&gt;$C$3,"_",IFERROR(VLOOKUP(B450,BAZA_LIBOR_WIBOR_KURS!$C$2:$F$145,3,FALSE),I449))</f>
        <v>1.7299999999999999E-2</v>
      </c>
      <c r="J450" s="20">
        <f t="shared" si="134"/>
        <v>0.02</v>
      </c>
      <c r="K450" s="28">
        <f t="shared" si="129"/>
        <v>0</v>
      </c>
      <c r="L450" s="21">
        <f t="shared" si="135"/>
        <v>2756.28</v>
      </c>
      <c r="M450" s="21">
        <f t="shared" si="136"/>
        <v>-2756.28</v>
      </c>
      <c r="N450" s="31">
        <f>IF(A450&gt;$C$3,"_",$C$2-SUM($M$26:M450))</f>
        <v>889495.22507922619</v>
      </c>
      <c r="P450" s="34">
        <f t="shared" si="137"/>
        <v>81.649078187841582</v>
      </c>
      <c r="Q450" s="34">
        <f t="shared" si="138"/>
        <v>1340.1356732573997</v>
      </c>
      <c r="R450" s="34">
        <f t="shared" si="139"/>
        <v>1421.7847514452412</v>
      </c>
      <c r="T450" s="34">
        <f t="shared" si="140"/>
        <v>59.864968213430544</v>
      </c>
      <c r="U450" s="34">
        <f t="shared" si="141"/>
        <v>982.58524482870712</v>
      </c>
      <c r="V450" s="34">
        <f t="shared" si="142"/>
        <v>1042.4502130421376</v>
      </c>
      <c r="X450" s="34">
        <f t="shared" si="146"/>
        <v>200.02051847385388</v>
      </c>
      <c r="Y450" s="34">
        <f t="shared" si="147"/>
        <v>1053.7731062589455</v>
      </c>
      <c r="Z450" s="34">
        <f t="shared" si="148"/>
        <v>1253.7936247327993</v>
      </c>
      <c r="AA450" s="34">
        <f t="shared" si="149"/>
        <v>63295.991550208804</v>
      </c>
      <c r="AB450" s="33">
        <f t="shared" si="143"/>
        <v>3.2627364676440638</v>
      </c>
      <c r="AC450" s="11">
        <f t="shared" si="144"/>
        <v>52201</v>
      </c>
    </row>
    <row r="451" spans="1:29">
      <c r="A451" s="17">
        <f t="shared" si="145"/>
        <v>426</v>
      </c>
      <c r="B451" s="19">
        <f t="shared" si="130"/>
        <v>52232</v>
      </c>
      <c r="C451" s="20">
        <f>IF(A451&gt;$C$3,"_",IFERROR(VLOOKUP(B451,BAZA_LIBOR_WIBOR_KURS!$C$2:$F$145,2,FALSE),C450))</f>
        <v>-7.3200000000000001E-3</v>
      </c>
      <c r="D451" s="20">
        <f t="shared" si="131"/>
        <v>0.02</v>
      </c>
      <c r="E451" s="27">
        <f t="shared" si="132"/>
        <v>20.498978409069895</v>
      </c>
      <c r="F451" s="27">
        <f t="shared" si="133"/>
        <v>342.75721766789508</v>
      </c>
      <c r="G451" s="30">
        <f>IF(A451&gt;$C$3,"_",$C$8-SUM($F$26:F451))</f>
        <v>19056.906891861974</v>
      </c>
      <c r="H451" s="21">
        <f>IF(A451&gt;$C$3,"_",IFERROR(VLOOKUP(B451,BAZA_LIBOR_WIBOR_KURS!$C$2:$F$145,4,FALSE),H450))</f>
        <v>3.9140000000000001</v>
      </c>
      <c r="I451" s="20">
        <f>IF(A451&gt;$C$3,"_",IFERROR(VLOOKUP(B451,BAZA_LIBOR_WIBOR_KURS!$C$2:$F$145,3,FALSE),I450))</f>
        <v>1.7299999999999999E-2</v>
      </c>
      <c r="J451" s="20">
        <f t="shared" si="134"/>
        <v>0.02</v>
      </c>
      <c r="K451" s="28">
        <f t="shared" si="129"/>
        <v>0</v>
      </c>
      <c r="L451" s="21">
        <f t="shared" si="135"/>
        <v>2764.85</v>
      </c>
      <c r="M451" s="21">
        <f t="shared" si="136"/>
        <v>-2764.85</v>
      </c>
      <c r="N451" s="31">
        <f>IF(A451&gt;$C$3,"_",$C$2-SUM($M$26:M451))</f>
        <v>892260.07507922617</v>
      </c>
      <c r="P451" s="34">
        <f t="shared" si="137"/>
        <v>80.233001493099579</v>
      </c>
      <c r="Q451" s="34">
        <f t="shared" si="138"/>
        <v>1341.5517499521413</v>
      </c>
      <c r="R451" s="34">
        <f t="shared" si="139"/>
        <v>1421.784751445241</v>
      </c>
      <c r="T451" s="34">
        <f t="shared" si="140"/>
        <v>58.826703138061525</v>
      </c>
      <c r="U451" s="34">
        <f t="shared" si="141"/>
        <v>983.62350990407595</v>
      </c>
      <c r="V451" s="34">
        <f t="shared" si="142"/>
        <v>1042.4502130421374</v>
      </c>
      <c r="X451" s="34">
        <f t="shared" si="146"/>
        <v>196.74504040189902</v>
      </c>
      <c r="Y451" s="34">
        <f t="shared" si="147"/>
        <v>1057.0485843309004</v>
      </c>
      <c r="Z451" s="34">
        <f t="shared" si="148"/>
        <v>1253.7936247327993</v>
      </c>
      <c r="AA451" s="34">
        <f t="shared" si="149"/>
        <v>62238.942965877904</v>
      </c>
      <c r="AB451" s="33">
        <f t="shared" si="143"/>
        <v>3.2659519889062536</v>
      </c>
      <c r="AC451" s="11">
        <f t="shared" si="144"/>
        <v>52232</v>
      </c>
    </row>
    <row r="452" spans="1:29">
      <c r="A452" s="17">
        <f t="shared" si="145"/>
        <v>427</v>
      </c>
      <c r="B452" s="19">
        <f t="shared" si="130"/>
        <v>52263</v>
      </c>
      <c r="C452" s="20">
        <f>IF(A452&gt;$C$3,"_",IFERROR(VLOOKUP(B452,BAZA_LIBOR_WIBOR_KURS!$C$2:$F$145,2,FALSE),C451))</f>
        <v>-7.3200000000000001E-3</v>
      </c>
      <c r="D452" s="20">
        <f t="shared" si="131"/>
        <v>0.02</v>
      </c>
      <c r="E452" s="27">
        <f t="shared" si="132"/>
        <v>20.136798282400822</v>
      </c>
      <c r="F452" s="27">
        <f t="shared" si="133"/>
        <v>343.11939779456412</v>
      </c>
      <c r="G452" s="30">
        <f>IF(A452&gt;$C$3,"_",$C$8-SUM($F$26:F452))</f>
        <v>18713.787494067408</v>
      </c>
      <c r="H452" s="21">
        <f>IF(A452&gt;$C$3,"_",IFERROR(VLOOKUP(B452,BAZA_LIBOR_WIBOR_KURS!$C$2:$F$145,4,FALSE),H451))</f>
        <v>3.9140000000000001</v>
      </c>
      <c r="I452" s="20">
        <f>IF(A452&gt;$C$3,"_",IFERROR(VLOOKUP(B452,BAZA_LIBOR_WIBOR_KURS!$C$2:$F$145,3,FALSE),I451))</f>
        <v>1.7299999999999999E-2</v>
      </c>
      <c r="J452" s="20">
        <f t="shared" si="134"/>
        <v>0.02</v>
      </c>
      <c r="K452" s="28">
        <f t="shared" si="129"/>
        <v>0</v>
      </c>
      <c r="L452" s="21">
        <f t="shared" si="135"/>
        <v>2773.44</v>
      </c>
      <c r="M452" s="21">
        <f t="shared" si="136"/>
        <v>-2773.44</v>
      </c>
      <c r="N452" s="31">
        <f>IF(A452&gt;$C$3,"_",$C$2-SUM($M$26:M452))</f>
        <v>895033.51507922611</v>
      </c>
      <c r="P452" s="34">
        <f t="shared" si="137"/>
        <v>78.815428477316814</v>
      </c>
      <c r="Q452" s="34">
        <f t="shared" si="138"/>
        <v>1342.969322967924</v>
      </c>
      <c r="R452" s="34">
        <f t="shared" si="139"/>
        <v>1421.7847514452408</v>
      </c>
      <c r="T452" s="34">
        <f t="shared" si="140"/>
        <v>57.787340962596225</v>
      </c>
      <c r="U452" s="34">
        <f t="shared" si="141"/>
        <v>984.6628720795411</v>
      </c>
      <c r="V452" s="34">
        <f t="shared" si="142"/>
        <v>1042.4502130421374</v>
      </c>
      <c r="X452" s="34">
        <f t="shared" si="146"/>
        <v>193.45938105227049</v>
      </c>
      <c r="Y452" s="34">
        <f t="shared" si="147"/>
        <v>1060.3342436805287</v>
      </c>
      <c r="Z452" s="34">
        <f t="shared" si="148"/>
        <v>1253.7936247327993</v>
      </c>
      <c r="AA452" s="34">
        <f t="shared" si="149"/>
        <v>61178.608722197372</v>
      </c>
      <c r="AB452" s="33">
        <f t="shared" si="143"/>
        <v>3.2691729956638675</v>
      </c>
      <c r="AC452" s="11">
        <f t="shared" si="144"/>
        <v>52263</v>
      </c>
    </row>
    <row r="453" spans="1:29">
      <c r="A453" s="17">
        <f t="shared" si="145"/>
        <v>428</v>
      </c>
      <c r="B453" s="19">
        <f t="shared" si="130"/>
        <v>52291</v>
      </c>
      <c r="C453" s="20">
        <f>IF(A453&gt;$C$3,"_",IFERROR(VLOOKUP(B453,BAZA_LIBOR_WIBOR_KURS!$C$2:$F$145,2,FALSE),C452))</f>
        <v>-7.3200000000000001E-3</v>
      </c>
      <c r="D453" s="20">
        <f t="shared" si="131"/>
        <v>0.02</v>
      </c>
      <c r="E453" s="27">
        <f t="shared" si="132"/>
        <v>19.774235452064563</v>
      </c>
      <c r="F453" s="27">
        <f t="shared" si="133"/>
        <v>343.48196062490035</v>
      </c>
      <c r="G453" s="30">
        <f>IF(A453&gt;$C$3,"_",$C$8-SUM($F$26:F453))</f>
        <v>18370.305533442501</v>
      </c>
      <c r="H453" s="21">
        <f>IF(A453&gt;$C$3,"_",IFERROR(VLOOKUP(B453,BAZA_LIBOR_WIBOR_KURS!$C$2:$F$145,4,FALSE),H452))</f>
        <v>3.9140000000000001</v>
      </c>
      <c r="I453" s="20">
        <f>IF(A453&gt;$C$3,"_",IFERROR(VLOOKUP(B453,BAZA_LIBOR_WIBOR_KURS!$C$2:$F$145,3,FALSE),I452))</f>
        <v>1.7299999999999999E-2</v>
      </c>
      <c r="J453" s="20">
        <f t="shared" si="134"/>
        <v>0.02</v>
      </c>
      <c r="K453" s="28">
        <f t="shared" si="129"/>
        <v>0</v>
      </c>
      <c r="L453" s="21">
        <f t="shared" si="135"/>
        <v>2782.06</v>
      </c>
      <c r="M453" s="21">
        <f t="shared" si="136"/>
        <v>-2782.06</v>
      </c>
      <c r="N453" s="31">
        <f>IF(A453&gt;$C$3,"_",$C$2-SUM($M$26:M453))</f>
        <v>897815.57507922617</v>
      </c>
      <c r="P453" s="34">
        <f t="shared" si="137"/>
        <v>77.396357559380704</v>
      </c>
      <c r="Q453" s="34">
        <f t="shared" si="138"/>
        <v>1344.3883938858601</v>
      </c>
      <c r="R453" s="34">
        <f t="shared" si="139"/>
        <v>1421.7847514452408</v>
      </c>
      <c r="T453" s="34">
        <f t="shared" si="140"/>
        <v>56.746880527765498</v>
      </c>
      <c r="U453" s="34">
        <f t="shared" si="141"/>
        <v>985.70333251437171</v>
      </c>
      <c r="V453" s="34">
        <f t="shared" si="142"/>
        <v>1042.4502130421372</v>
      </c>
      <c r="X453" s="34">
        <f t="shared" si="146"/>
        <v>190.1635087781635</v>
      </c>
      <c r="Y453" s="34">
        <f t="shared" si="147"/>
        <v>1063.630115954636</v>
      </c>
      <c r="Z453" s="34">
        <f t="shared" si="148"/>
        <v>1253.7936247327996</v>
      </c>
      <c r="AA453" s="34">
        <f t="shared" si="149"/>
        <v>60114.978606242737</v>
      </c>
      <c r="AB453" s="33">
        <f t="shared" si="143"/>
        <v>3.2723994980271565</v>
      </c>
      <c r="AC453" s="11">
        <f t="shared" si="144"/>
        <v>52291</v>
      </c>
    </row>
    <row r="454" spans="1:29">
      <c r="A454" s="17">
        <f t="shared" si="145"/>
        <v>429</v>
      </c>
      <c r="B454" s="19">
        <f t="shared" si="130"/>
        <v>52322</v>
      </c>
      <c r="C454" s="20">
        <f>IF(A454&gt;$C$3,"_",IFERROR(VLOOKUP(B454,BAZA_LIBOR_WIBOR_KURS!$C$2:$F$145,2,FALSE),C453))</f>
        <v>-7.3200000000000001E-3</v>
      </c>
      <c r="D454" s="20">
        <f t="shared" si="131"/>
        <v>0.02</v>
      </c>
      <c r="E454" s="27">
        <f t="shared" si="132"/>
        <v>19.411289513670908</v>
      </c>
      <c r="F454" s="27">
        <f t="shared" si="133"/>
        <v>343.84490656329388</v>
      </c>
      <c r="G454" s="30">
        <f>IF(A454&gt;$C$3,"_",$C$8-SUM($F$26:F454))</f>
        <v>18026.460626879212</v>
      </c>
      <c r="H454" s="21">
        <f>IF(A454&gt;$C$3,"_",IFERROR(VLOOKUP(B454,BAZA_LIBOR_WIBOR_KURS!$C$2:$F$145,4,FALSE),H453))</f>
        <v>3.9140000000000001</v>
      </c>
      <c r="I454" s="20">
        <f>IF(A454&gt;$C$3,"_",IFERROR(VLOOKUP(B454,BAZA_LIBOR_WIBOR_KURS!$C$2:$F$145,3,FALSE),I453))</f>
        <v>1.7299999999999999E-2</v>
      </c>
      <c r="J454" s="20">
        <f t="shared" si="134"/>
        <v>0.02</v>
      </c>
      <c r="K454" s="28">
        <f t="shared" si="129"/>
        <v>0</v>
      </c>
      <c r="L454" s="21">
        <f t="shared" si="135"/>
        <v>2790.71</v>
      </c>
      <c r="M454" s="21">
        <f t="shared" si="136"/>
        <v>-2790.71</v>
      </c>
      <c r="N454" s="31">
        <f>IF(A454&gt;$C$3,"_",$C$2-SUM($M$26:M454))</f>
        <v>900606.28507922613</v>
      </c>
      <c r="P454" s="34">
        <f t="shared" si="137"/>
        <v>75.975787156507934</v>
      </c>
      <c r="Q454" s="34">
        <f t="shared" si="138"/>
        <v>1345.8089642887323</v>
      </c>
      <c r="R454" s="34">
        <f t="shared" si="139"/>
        <v>1421.7847514452403</v>
      </c>
      <c r="T454" s="34">
        <f t="shared" si="140"/>
        <v>55.705320673075285</v>
      </c>
      <c r="U454" s="34">
        <f t="shared" si="141"/>
        <v>986.74489236906163</v>
      </c>
      <c r="V454" s="34">
        <f t="shared" si="142"/>
        <v>1042.450213042137</v>
      </c>
      <c r="X454" s="34">
        <f t="shared" si="146"/>
        <v>186.8573918344045</v>
      </c>
      <c r="Y454" s="34">
        <f t="shared" si="147"/>
        <v>1066.9362328983948</v>
      </c>
      <c r="Z454" s="34">
        <f t="shared" si="148"/>
        <v>1253.7936247327993</v>
      </c>
      <c r="AA454" s="34">
        <f t="shared" si="149"/>
        <v>59048.042373344346</v>
      </c>
      <c r="AB454" s="33">
        <f t="shared" si="143"/>
        <v>3.2756315061259418</v>
      </c>
      <c r="AC454" s="11">
        <f t="shared" si="144"/>
        <v>52322</v>
      </c>
    </row>
    <row r="455" spans="1:29">
      <c r="A455" s="17">
        <f t="shared" si="145"/>
        <v>430</v>
      </c>
      <c r="B455" s="19">
        <f t="shared" si="130"/>
        <v>52352</v>
      </c>
      <c r="C455" s="20">
        <f>IF(A455&gt;$C$3,"_",IFERROR(VLOOKUP(B455,BAZA_LIBOR_WIBOR_KURS!$C$2:$F$145,2,FALSE),C454))</f>
        <v>-7.3200000000000001E-3</v>
      </c>
      <c r="D455" s="20">
        <f t="shared" si="131"/>
        <v>0.02</v>
      </c>
      <c r="E455" s="27">
        <f t="shared" si="132"/>
        <v>19.047960062402367</v>
      </c>
      <c r="F455" s="27">
        <f t="shared" si="133"/>
        <v>344.20823601456249</v>
      </c>
      <c r="G455" s="30">
        <f>IF(A455&gt;$C$3,"_",$C$8-SUM($F$26:F455))</f>
        <v>17682.252390864654</v>
      </c>
      <c r="H455" s="21">
        <f>IF(A455&gt;$C$3,"_",IFERROR(VLOOKUP(B455,BAZA_LIBOR_WIBOR_KURS!$C$2:$F$145,4,FALSE),H454))</f>
        <v>3.9140000000000001</v>
      </c>
      <c r="I455" s="20">
        <f>IF(A455&gt;$C$3,"_",IFERROR(VLOOKUP(B455,BAZA_LIBOR_WIBOR_KURS!$C$2:$F$145,3,FALSE),I454))</f>
        <v>1.7299999999999999E-2</v>
      </c>
      <c r="J455" s="20">
        <f t="shared" si="134"/>
        <v>0.02</v>
      </c>
      <c r="K455" s="28">
        <f t="shared" si="129"/>
        <v>0</v>
      </c>
      <c r="L455" s="21">
        <f t="shared" si="135"/>
        <v>2799.38</v>
      </c>
      <c r="M455" s="21">
        <f t="shared" si="136"/>
        <v>-2799.38</v>
      </c>
      <c r="N455" s="31">
        <f>IF(A455&gt;$C$3,"_",$C$2-SUM($M$26:M455))</f>
        <v>903405.66507922614</v>
      </c>
      <c r="P455" s="34">
        <f t="shared" si="137"/>
        <v>74.553715684242874</v>
      </c>
      <c r="Q455" s="34">
        <f t="shared" si="138"/>
        <v>1347.2310357609977</v>
      </c>
      <c r="R455" s="34">
        <f t="shared" si="139"/>
        <v>1421.7847514452405</v>
      </c>
      <c r="T455" s="34">
        <f t="shared" si="140"/>
        <v>54.66266023680533</v>
      </c>
      <c r="U455" s="34">
        <f t="shared" si="141"/>
        <v>987.78755280533176</v>
      </c>
      <c r="V455" s="34">
        <f t="shared" si="142"/>
        <v>1042.4502130421372</v>
      </c>
      <c r="X455" s="34">
        <f t="shared" si="146"/>
        <v>183.54099837714534</v>
      </c>
      <c r="Y455" s="34">
        <f t="shared" si="147"/>
        <v>1070.252626355654</v>
      </c>
      <c r="Z455" s="34">
        <f t="shared" si="148"/>
        <v>1253.7936247327993</v>
      </c>
      <c r="AA455" s="34">
        <f t="shared" si="149"/>
        <v>57977.789746988688</v>
      </c>
      <c r="AB455" s="33">
        <f t="shared" si="143"/>
        <v>3.2788690301096648</v>
      </c>
      <c r="AC455" s="11">
        <f t="shared" si="144"/>
        <v>52352</v>
      </c>
    </row>
    <row r="456" spans="1:29">
      <c r="A456" s="17">
        <f t="shared" si="145"/>
        <v>431</v>
      </c>
      <c r="B456" s="19">
        <f t="shared" si="130"/>
        <v>52383</v>
      </c>
      <c r="C456" s="20">
        <f>IF(A456&gt;$C$3,"_",IFERROR(VLOOKUP(B456,BAZA_LIBOR_WIBOR_KURS!$C$2:$F$145,2,FALSE),C455))</f>
        <v>-7.3200000000000001E-3</v>
      </c>
      <c r="D456" s="20">
        <f t="shared" si="131"/>
        <v>0.02</v>
      </c>
      <c r="E456" s="27">
        <f t="shared" si="132"/>
        <v>18.684246693013652</v>
      </c>
      <c r="F456" s="27">
        <f t="shared" si="133"/>
        <v>344.57194938395128</v>
      </c>
      <c r="G456" s="30">
        <f>IF(A456&gt;$C$3,"_",$C$8-SUM($F$26:F456))</f>
        <v>17337.680441480697</v>
      </c>
      <c r="H456" s="21">
        <f>IF(A456&gt;$C$3,"_",IFERROR(VLOOKUP(B456,BAZA_LIBOR_WIBOR_KURS!$C$2:$F$145,4,FALSE),H455))</f>
        <v>3.9140000000000001</v>
      </c>
      <c r="I456" s="20">
        <f>IF(A456&gt;$C$3,"_",IFERROR(VLOOKUP(B456,BAZA_LIBOR_WIBOR_KURS!$C$2:$F$145,3,FALSE),I455))</f>
        <v>1.7299999999999999E-2</v>
      </c>
      <c r="J456" s="20">
        <f t="shared" si="134"/>
        <v>0.02</v>
      </c>
      <c r="K456" s="28">
        <f t="shared" si="129"/>
        <v>0</v>
      </c>
      <c r="L456" s="21">
        <f t="shared" si="135"/>
        <v>2808.09</v>
      </c>
      <c r="M456" s="21">
        <f t="shared" si="136"/>
        <v>-2808.09</v>
      </c>
      <c r="N456" s="31">
        <f>IF(A456&gt;$C$3,"_",$C$2-SUM($M$26:M456))</f>
        <v>906213.7550792261</v>
      </c>
      <c r="P456" s="34">
        <f t="shared" si="137"/>
        <v>73.130141556455442</v>
      </c>
      <c r="Q456" s="34">
        <f t="shared" si="138"/>
        <v>1348.6546098887854</v>
      </c>
      <c r="R456" s="34">
        <f t="shared" si="139"/>
        <v>1421.784751445241</v>
      </c>
      <c r="T456" s="34">
        <f t="shared" si="140"/>
        <v>53.618898056007708</v>
      </c>
      <c r="U456" s="34">
        <f t="shared" si="141"/>
        <v>988.83131498612954</v>
      </c>
      <c r="V456" s="34">
        <f t="shared" si="142"/>
        <v>1042.4502130421372</v>
      </c>
      <c r="X456" s="34">
        <f t="shared" si="146"/>
        <v>180.21429646355651</v>
      </c>
      <c r="Y456" s="34">
        <f t="shared" si="147"/>
        <v>1073.579328269243</v>
      </c>
      <c r="Z456" s="34">
        <f t="shared" si="148"/>
        <v>1253.7936247327996</v>
      </c>
      <c r="AA456" s="34">
        <f t="shared" si="149"/>
        <v>56904.210418719449</v>
      </c>
      <c r="AB456" s="33">
        <f t="shared" si="143"/>
        <v>3.28211208014742</v>
      </c>
      <c r="AC456" s="11">
        <f t="shared" si="144"/>
        <v>52383</v>
      </c>
    </row>
    <row r="457" spans="1:29">
      <c r="A457" s="17">
        <f t="shared" si="145"/>
        <v>432</v>
      </c>
      <c r="B457" s="19">
        <f t="shared" si="130"/>
        <v>52413</v>
      </c>
      <c r="C457" s="20">
        <f>IF(A457&gt;$C$3,"_",IFERROR(VLOOKUP(B457,BAZA_LIBOR_WIBOR_KURS!$C$2:$F$145,2,FALSE),C456))</f>
        <v>-7.3200000000000001E-3</v>
      </c>
      <c r="D457" s="20">
        <f t="shared" si="131"/>
        <v>0.02</v>
      </c>
      <c r="E457" s="27">
        <f t="shared" si="132"/>
        <v>18.320148999831272</v>
      </c>
      <c r="F457" s="27">
        <f t="shared" si="133"/>
        <v>344.93604707713354</v>
      </c>
      <c r="G457" s="30">
        <f>IF(A457&gt;$C$3,"_",$C$8-SUM($F$26:F457))</f>
        <v>16992.744394403562</v>
      </c>
      <c r="H457" s="21">
        <f>IF(A457&gt;$C$3,"_",IFERROR(VLOOKUP(B457,BAZA_LIBOR_WIBOR_KURS!$C$2:$F$145,4,FALSE),H456))</f>
        <v>3.9140000000000001</v>
      </c>
      <c r="I457" s="20">
        <f>IF(A457&gt;$C$3,"_",IFERROR(VLOOKUP(B457,BAZA_LIBOR_WIBOR_KURS!$C$2:$F$145,3,FALSE),I456))</f>
        <v>1.7299999999999999E-2</v>
      </c>
      <c r="J457" s="20">
        <f t="shared" si="134"/>
        <v>0.02</v>
      </c>
      <c r="K457" s="28">
        <f t="shared" si="129"/>
        <v>0</v>
      </c>
      <c r="L457" s="21">
        <f t="shared" si="135"/>
        <v>2816.81</v>
      </c>
      <c r="M457" s="21">
        <f t="shared" si="136"/>
        <v>-2816.81</v>
      </c>
      <c r="N457" s="31">
        <f>IF(A457&gt;$C$3,"_",$C$2-SUM($M$26:M457))</f>
        <v>909030.56507922616</v>
      </c>
      <c r="P457" s="34">
        <f t="shared" si="137"/>
        <v>71.705063185339597</v>
      </c>
      <c r="Q457" s="34">
        <f t="shared" si="138"/>
        <v>1350.0796882599006</v>
      </c>
      <c r="R457" s="34">
        <f t="shared" si="139"/>
        <v>1421.7847514452403</v>
      </c>
      <c r="T457" s="34">
        <f t="shared" si="140"/>
        <v>52.574032966505683</v>
      </c>
      <c r="U457" s="34">
        <f t="shared" si="141"/>
        <v>989.87618007563128</v>
      </c>
      <c r="V457" s="34">
        <f t="shared" si="142"/>
        <v>1042.450213042137</v>
      </c>
      <c r="X457" s="34">
        <f t="shared" si="146"/>
        <v>176.8772540515196</v>
      </c>
      <c r="Y457" s="34">
        <f t="shared" si="147"/>
        <v>1076.9163706812799</v>
      </c>
      <c r="Z457" s="34">
        <f t="shared" si="148"/>
        <v>1253.7936247327996</v>
      </c>
      <c r="AA457" s="34">
        <f t="shared" si="149"/>
        <v>55827.294048038166</v>
      </c>
      <c r="AB457" s="33">
        <f t="shared" si="143"/>
        <v>3.2853606664279891</v>
      </c>
      <c r="AC457" s="11">
        <f t="shared" si="144"/>
        <v>52413</v>
      </c>
    </row>
    <row r="458" spans="1:29">
      <c r="A458" s="17">
        <f t="shared" si="145"/>
        <v>433</v>
      </c>
      <c r="B458" s="19">
        <f t="shared" si="130"/>
        <v>52444</v>
      </c>
      <c r="C458" s="20">
        <f>IF(A458&gt;$C$3,"_",IFERROR(VLOOKUP(B458,BAZA_LIBOR_WIBOR_KURS!$C$2:$F$145,2,FALSE),C457))</f>
        <v>-7.3200000000000001E-3</v>
      </c>
      <c r="D458" s="20">
        <f t="shared" si="131"/>
        <v>0.02</v>
      </c>
      <c r="E458" s="27">
        <f t="shared" si="132"/>
        <v>17.955666576753099</v>
      </c>
      <c r="F458" s="27">
        <f t="shared" si="133"/>
        <v>345.30052950021172</v>
      </c>
      <c r="G458" s="30">
        <f>IF(A458&gt;$C$3,"_",$C$8-SUM($F$26:F458))</f>
        <v>16647.443864903355</v>
      </c>
      <c r="H458" s="21">
        <f>IF(A458&gt;$C$3,"_",IFERROR(VLOOKUP(B458,BAZA_LIBOR_WIBOR_KURS!$C$2:$F$145,4,FALSE),H457))</f>
        <v>3.9140000000000001</v>
      </c>
      <c r="I458" s="20">
        <f>IF(A458&gt;$C$3,"_",IFERROR(VLOOKUP(B458,BAZA_LIBOR_WIBOR_KURS!$C$2:$F$145,3,FALSE),I457))</f>
        <v>1.7299999999999999E-2</v>
      </c>
      <c r="J458" s="20">
        <f t="shared" si="134"/>
        <v>0.02</v>
      </c>
      <c r="K458" s="28">
        <f t="shared" si="129"/>
        <v>0</v>
      </c>
      <c r="L458" s="21">
        <f t="shared" si="135"/>
        <v>2825.57</v>
      </c>
      <c r="M458" s="21">
        <f t="shared" si="136"/>
        <v>-2825.57</v>
      </c>
      <c r="N458" s="31">
        <f>IF(A458&gt;$C$3,"_",$C$2-SUM($M$26:M458))</f>
        <v>911856.13507922611</v>
      </c>
      <c r="P458" s="34">
        <f t="shared" si="137"/>
        <v>70.278478981411638</v>
      </c>
      <c r="Q458" s="34">
        <f t="shared" si="138"/>
        <v>1351.5062724638287</v>
      </c>
      <c r="R458" s="34">
        <f t="shared" si="139"/>
        <v>1421.7847514452403</v>
      </c>
      <c r="T458" s="34">
        <f t="shared" si="140"/>
        <v>51.528063802892433</v>
      </c>
      <c r="U458" s="34">
        <f t="shared" si="141"/>
        <v>990.92214923924462</v>
      </c>
      <c r="V458" s="34">
        <f t="shared" si="142"/>
        <v>1042.450213042137</v>
      </c>
      <c r="X458" s="34">
        <f t="shared" si="146"/>
        <v>173.52983899931863</v>
      </c>
      <c r="Y458" s="34">
        <f t="shared" si="147"/>
        <v>1080.2637857334807</v>
      </c>
      <c r="Z458" s="34">
        <f t="shared" si="148"/>
        <v>1253.7936247327993</v>
      </c>
      <c r="AA458" s="34">
        <f t="shared" si="149"/>
        <v>54747.030262304688</v>
      </c>
      <c r="AB458" s="33">
        <f t="shared" si="143"/>
        <v>3.2886147991598902</v>
      </c>
      <c r="AC458" s="11">
        <f t="shared" si="144"/>
        <v>52444</v>
      </c>
    </row>
    <row r="459" spans="1:29">
      <c r="A459" s="17">
        <f t="shared" si="145"/>
        <v>434</v>
      </c>
      <c r="B459" s="19">
        <f t="shared" si="130"/>
        <v>52475</v>
      </c>
      <c r="C459" s="20">
        <f>IF(A459&gt;$C$3,"_",IFERROR(VLOOKUP(B459,BAZA_LIBOR_WIBOR_KURS!$C$2:$F$145,2,FALSE),C458))</f>
        <v>-7.3200000000000001E-3</v>
      </c>
      <c r="D459" s="20">
        <f t="shared" si="131"/>
        <v>0.02</v>
      </c>
      <c r="E459" s="27">
        <f t="shared" si="132"/>
        <v>17.590799017247878</v>
      </c>
      <c r="F459" s="27">
        <f t="shared" si="133"/>
        <v>345.66539705971707</v>
      </c>
      <c r="G459" s="30">
        <f>IF(A459&gt;$C$3,"_",$C$8-SUM($F$26:F459))</f>
        <v>16301.778467843644</v>
      </c>
      <c r="H459" s="21">
        <f>IF(A459&gt;$C$3,"_",IFERROR(VLOOKUP(B459,BAZA_LIBOR_WIBOR_KURS!$C$2:$F$145,4,FALSE),H458))</f>
        <v>3.9140000000000001</v>
      </c>
      <c r="I459" s="20">
        <f>IF(A459&gt;$C$3,"_",IFERROR(VLOOKUP(B459,BAZA_LIBOR_WIBOR_KURS!$C$2:$F$145,3,FALSE),I458))</f>
        <v>1.7299999999999999E-2</v>
      </c>
      <c r="J459" s="20">
        <f t="shared" si="134"/>
        <v>0.02</v>
      </c>
      <c r="K459" s="28">
        <f t="shared" si="129"/>
        <v>0</v>
      </c>
      <c r="L459" s="21">
        <f t="shared" si="135"/>
        <v>2834.35</v>
      </c>
      <c r="M459" s="21">
        <f t="shared" si="136"/>
        <v>-2834.35</v>
      </c>
      <c r="N459" s="31">
        <f>IF(A459&gt;$C$3,"_",$C$2-SUM($M$26:M459))</f>
        <v>914690.48507922608</v>
      </c>
      <c r="P459" s="34">
        <f t="shared" si="137"/>
        <v>68.850387353508196</v>
      </c>
      <c r="Q459" s="34">
        <f t="shared" si="138"/>
        <v>1352.9343640917327</v>
      </c>
      <c r="R459" s="34">
        <f t="shared" si="139"/>
        <v>1421.784751445241</v>
      </c>
      <c r="T459" s="34">
        <f t="shared" si="140"/>
        <v>50.480989398529637</v>
      </c>
      <c r="U459" s="34">
        <f t="shared" si="141"/>
        <v>991.96922364360773</v>
      </c>
      <c r="V459" s="34">
        <f t="shared" si="142"/>
        <v>1042.4502130421374</v>
      </c>
      <c r="X459" s="34">
        <f t="shared" si="146"/>
        <v>170.1720190653304</v>
      </c>
      <c r="Y459" s="34">
        <f t="shared" si="147"/>
        <v>1083.6216056674691</v>
      </c>
      <c r="Z459" s="34">
        <f t="shared" si="148"/>
        <v>1253.7936247327996</v>
      </c>
      <c r="AA459" s="34">
        <f t="shared" si="149"/>
        <v>53663.408656637221</v>
      </c>
      <c r="AB459" s="33">
        <f t="shared" si="143"/>
        <v>3.29187448857141</v>
      </c>
      <c r="AC459" s="11">
        <f t="shared" si="144"/>
        <v>52475</v>
      </c>
    </row>
    <row r="460" spans="1:29">
      <c r="A460" s="17">
        <f t="shared" si="145"/>
        <v>435</v>
      </c>
      <c r="B460" s="19">
        <f t="shared" si="130"/>
        <v>52505</v>
      </c>
      <c r="C460" s="20">
        <f>IF(A460&gt;$C$3,"_",IFERROR(VLOOKUP(B460,BAZA_LIBOR_WIBOR_KURS!$C$2:$F$145,2,FALSE),C459))</f>
        <v>-7.3200000000000001E-3</v>
      </c>
      <c r="D460" s="20">
        <f t="shared" si="131"/>
        <v>0.02</v>
      </c>
      <c r="E460" s="27">
        <f t="shared" si="132"/>
        <v>17.225545914354782</v>
      </c>
      <c r="F460" s="27">
        <f t="shared" si="133"/>
        <v>346.03065016261024</v>
      </c>
      <c r="G460" s="30">
        <f>IF(A460&gt;$C$3,"_",$C$8-SUM($F$26:F460))</f>
        <v>15955.74781768104</v>
      </c>
      <c r="H460" s="21">
        <f>IF(A460&gt;$C$3,"_",IFERROR(VLOOKUP(B460,BAZA_LIBOR_WIBOR_KURS!$C$2:$F$145,4,FALSE),H459))</f>
        <v>3.9140000000000001</v>
      </c>
      <c r="I460" s="20">
        <f>IF(A460&gt;$C$3,"_",IFERROR(VLOOKUP(B460,BAZA_LIBOR_WIBOR_KURS!$C$2:$F$145,3,FALSE),I459))</f>
        <v>1.7299999999999999E-2</v>
      </c>
      <c r="J460" s="20">
        <f t="shared" si="134"/>
        <v>0.02</v>
      </c>
      <c r="K460" s="28">
        <f t="shared" si="129"/>
        <v>0</v>
      </c>
      <c r="L460" s="21">
        <f t="shared" si="135"/>
        <v>2843.16</v>
      </c>
      <c r="M460" s="21">
        <f t="shared" si="136"/>
        <v>-2843.16</v>
      </c>
      <c r="N460" s="31">
        <f>IF(A460&gt;$C$3,"_",$C$2-SUM($M$26:M460))</f>
        <v>917533.64507922612</v>
      </c>
      <c r="P460" s="34">
        <f t="shared" si="137"/>
        <v>67.420786708784618</v>
      </c>
      <c r="Q460" s="34">
        <f t="shared" si="138"/>
        <v>1354.3639647364566</v>
      </c>
      <c r="R460" s="34">
        <f t="shared" si="139"/>
        <v>1421.7847514452412</v>
      </c>
      <c r="T460" s="34">
        <f t="shared" si="140"/>
        <v>49.43280858554624</v>
      </c>
      <c r="U460" s="34">
        <f t="shared" si="141"/>
        <v>993.01740445659129</v>
      </c>
      <c r="V460" s="34">
        <f t="shared" si="142"/>
        <v>1042.4502130421374</v>
      </c>
      <c r="X460" s="34">
        <f t="shared" si="146"/>
        <v>166.80376190771401</v>
      </c>
      <c r="Y460" s="34">
        <f t="shared" si="147"/>
        <v>1086.9898628250855</v>
      </c>
      <c r="Z460" s="34">
        <f t="shared" si="148"/>
        <v>1253.7936247327996</v>
      </c>
      <c r="AA460" s="34">
        <f t="shared" si="149"/>
        <v>52576.418793812132</v>
      </c>
      <c r="AB460" s="33">
        <f t="shared" si="143"/>
        <v>3.2951397449106481</v>
      </c>
      <c r="AC460" s="11">
        <f t="shared" si="144"/>
        <v>52505</v>
      </c>
    </row>
    <row r="461" spans="1:29">
      <c r="A461" s="17">
        <f t="shared" si="145"/>
        <v>436</v>
      </c>
      <c r="B461" s="19">
        <f t="shared" si="130"/>
        <v>52536</v>
      </c>
      <c r="C461" s="20">
        <f>IF(A461&gt;$C$3,"_",IFERROR(VLOOKUP(B461,BAZA_LIBOR_WIBOR_KURS!$C$2:$F$145,2,FALSE),C460))</f>
        <v>-7.3200000000000001E-3</v>
      </c>
      <c r="D461" s="20">
        <f t="shared" si="131"/>
        <v>0.02</v>
      </c>
      <c r="E461" s="27">
        <f t="shared" si="132"/>
        <v>16.859906860682965</v>
      </c>
      <c r="F461" s="27">
        <f t="shared" si="133"/>
        <v>346.39628921628218</v>
      </c>
      <c r="G461" s="30">
        <f>IF(A461&gt;$C$3,"_",$C$8-SUM($F$26:F461))</f>
        <v>15609.351528464758</v>
      </c>
      <c r="H461" s="21">
        <f>IF(A461&gt;$C$3,"_",IFERROR(VLOOKUP(B461,BAZA_LIBOR_WIBOR_KURS!$C$2:$F$145,4,FALSE),H460))</f>
        <v>3.9140000000000001</v>
      </c>
      <c r="I461" s="20">
        <f>IF(A461&gt;$C$3,"_",IFERROR(VLOOKUP(B461,BAZA_LIBOR_WIBOR_KURS!$C$2:$F$145,3,FALSE),I460))</f>
        <v>1.7299999999999999E-2</v>
      </c>
      <c r="J461" s="20">
        <f t="shared" si="134"/>
        <v>0.02</v>
      </c>
      <c r="K461" s="28">
        <f t="shared" si="129"/>
        <v>0</v>
      </c>
      <c r="L461" s="21">
        <f t="shared" si="135"/>
        <v>2852</v>
      </c>
      <c r="M461" s="21">
        <f t="shared" si="136"/>
        <v>-2852</v>
      </c>
      <c r="N461" s="31">
        <f>IF(A461&gt;$C$3,"_",$C$2-SUM($M$26:M461))</f>
        <v>920385.64507922612</v>
      </c>
      <c r="P461" s="34">
        <f t="shared" si="137"/>
        <v>65.989675452713129</v>
      </c>
      <c r="Q461" s="34">
        <f t="shared" si="138"/>
        <v>1355.7950759925286</v>
      </c>
      <c r="R461" s="34">
        <f t="shared" si="139"/>
        <v>1421.7847514452417</v>
      </c>
      <c r="T461" s="34">
        <f t="shared" si="140"/>
        <v>48.383520194837132</v>
      </c>
      <c r="U461" s="34">
        <f t="shared" si="141"/>
        <v>994.06669284730083</v>
      </c>
      <c r="V461" s="34">
        <f t="shared" si="142"/>
        <v>1042.4502130421379</v>
      </c>
      <c r="X461" s="34">
        <f t="shared" si="146"/>
        <v>163.42503508409936</v>
      </c>
      <c r="Y461" s="34">
        <f t="shared" si="147"/>
        <v>1090.3685896487002</v>
      </c>
      <c r="Z461" s="34">
        <f t="shared" si="148"/>
        <v>1253.7936247327996</v>
      </c>
      <c r="AA461" s="34">
        <f t="shared" si="149"/>
        <v>51486.050204163432</v>
      </c>
      <c r="AB461" s="33">
        <f t="shared" si="143"/>
        <v>3.2984105784455537</v>
      </c>
      <c r="AC461" s="11">
        <f t="shared" si="144"/>
        <v>52536</v>
      </c>
    </row>
    <row r="462" spans="1:29">
      <c r="A462" s="17">
        <f t="shared" si="145"/>
        <v>437</v>
      </c>
      <c r="B462" s="19">
        <f t="shared" si="130"/>
        <v>52566</v>
      </c>
      <c r="C462" s="20">
        <f>IF(A462&gt;$C$3,"_",IFERROR(VLOOKUP(B462,BAZA_LIBOR_WIBOR_KURS!$C$2:$F$145,2,FALSE),C461))</f>
        <v>-7.3200000000000001E-3</v>
      </c>
      <c r="D462" s="20">
        <f t="shared" si="131"/>
        <v>0.02</v>
      </c>
      <c r="E462" s="27">
        <f t="shared" si="132"/>
        <v>16.493881448411091</v>
      </c>
      <c r="F462" s="27">
        <f t="shared" si="133"/>
        <v>346.76231462855412</v>
      </c>
      <c r="G462" s="30">
        <f>IF(A462&gt;$C$3,"_",$C$8-SUM($F$26:F462))</f>
        <v>15262.589213836211</v>
      </c>
      <c r="H462" s="21">
        <f>IF(A462&gt;$C$3,"_",IFERROR(VLOOKUP(B462,BAZA_LIBOR_WIBOR_KURS!$C$2:$F$145,4,FALSE),H461))</f>
        <v>3.9140000000000001</v>
      </c>
      <c r="I462" s="20">
        <f>IF(A462&gt;$C$3,"_",IFERROR(VLOOKUP(B462,BAZA_LIBOR_WIBOR_KURS!$C$2:$F$145,3,FALSE),I461))</f>
        <v>1.7299999999999999E-2</v>
      </c>
      <c r="J462" s="20">
        <f t="shared" si="134"/>
        <v>0.02</v>
      </c>
      <c r="K462" s="28">
        <f t="shared" si="129"/>
        <v>0</v>
      </c>
      <c r="L462" s="21">
        <f t="shared" si="135"/>
        <v>2860.87</v>
      </c>
      <c r="M462" s="21">
        <f t="shared" si="136"/>
        <v>-2860.87</v>
      </c>
      <c r="N462" s="31">
        <f>IF(A462&gt;$C$3,"_",$C$2-SUM($M$26:M462))</f>
        <v>923246.51507922611</v>
      </c>
      <c r="P462" s="34">
        <f t="shared" si="137"/>
        <v>64.557051989081017</v>
      </c>
      <c r="Q462" s="34">
        <f t="shared" si="138"/>
        <v>1357.227699456161</v>
      </c>
      <c r="R462" s="34">
        <f t="shared" si="139"/>
        <v>1421.7847514452419</v>
      </c>
      <c r="T462" s="34">
        <f t="shared" si="140"/>
        <v>47.333123056061808</v>
      </c>
      <c r="U462" s="34">
        <f t="shared" si="141"/>
        <v>995.11708998607628</v>
      </c>
      <c r="V462" s="34">
        <f t="shared" si="142"/>
        <v>1042.4502130421381</v>
      </c>
      <c r="X462" s="34">
        <f t="shared" si="146"/>
        <v>160.03580605127465</v>
      </c>
      <c r="Y462" s="34">
        <f t="shared" si="147"/>
        <v>1093.7578186815249</v>
      </c>
      <c r="Z462" s="34">
        <f t="shared" si="148"/>
        <v>1253.7936247327996</v>
      </c>
      <c r="AA462" s="34">
        <f t="shared" si="149"/>
        <v>50392.292385481909</v>
      </c>
      <c r="AB462" s="33">
        <f t="shared" si="143"/>
        <v>3.3016869994639619</v>
      </c>
      <c r="AC462" s="11">
        <f t="shared" si="144"/>
        <v>52566</v>
      </c>
    </row>
    <row r="463" spans="1:29">
      <c r="A463" s="17">
        <f t="shared" si="145"/>
        <v>438</v>
      </c>
      <c r="B463" s="19">
        <f t="shared" si="130"/>
        <v>52597</v>
      </c>
      <c r="C463" s="20">
        <f>IF(A463&gt;$C$3,"_",IFERROR(VLOOKUP(B463,BAZA_LIBOR_WIBOR_KURS!$C$2:$F$145,2,FALSE),C462))</f>
        <v>-7.3200000000000001E-3</v>
      </c>
      <c r="D463" s="20">
        <f t="shared" si="131"/>
        <v>0.02</v>
      </c>
      <c r="E463" s="27">
        <f t="shared" si="132"/>
        <v>16.12746926928693</v>
      </c>
      <c r="F463" s="27">
        <f t="shared" si="133"/>
        <v>347.12872680767845</v>
      </c>
      <c r="G463" s="30">
        <f>IF(A463&gt;$C$3,"_",$C$8-SUM($F$26:F463))</f>
        <v>14915.460487028526</v>
      </c>
      <c r="H463" s="21">
        <f>IF(A463&gt;$C$3,"_",IFERROR(VLOOKUP(B463,BAZA_LIBOR_WIBOR_KURS!$C$2:$F$145,4,FALSE),H462))</f>
        <v>3.9140000000000001</v>
      </c>
      <c r="I463" s="20">
        <f>IF(A463&gt;$C$3,"_",IFERROR(VLOOKUP(B463,BAZA_LIBOR_WIBOR_KURS!$C$2:$F$145,3,FALSE),I462))</f>
        <v>1.7299999999999999E-2</v>
      </c>
      <c r="J463" s="20">
        <f t="shared" si="134"/>
        <v>0.02</v>
      </c>
      <c r="K463" s="28">
        <f t="shared" si="129"/>
        <v>0</v>
      </c>
      <c r="L463" s="21">
        <f t="shared" si="135"/>
        <v>2869.76</v>
      </c>
      <c r="M463" s="21">
        <f t="shared" si="136"/>
        <v>-2869.76</v>
      </c>
      <c r="N463" s="31">
        <f>IF(A463&gt;$C$3,"_",$C$2-SUM($M$26:M463))</f>
        <v>926116.27507922612</v>
      </c>
      <c r="P463" s="34">
        <f t="shared" si="137"/>
        <v>63.122914719989048</v>
      </c>
      <c r="Q463" s="34">
        <f t="shared" si="138"/>
        <v>1358.6618367252536</v>
      </c>
      <c r="R463" s="34">
        <f t="shared" si="139"/>
        <v>1421.7847514452426</v>
      </c>
      <c r="T463" s="34">
        <f t="shared" si="140"/>
        <v>46.281615997643222</v>
      </c>
      <c r="U463" s="34">
        <f t="shared" si="141"/>
        <v>996.16859704449541</v>
      </c>
      <c r="V463" s="34">
        <f t="shared" si="142"/>
        <v>1042.4502130421386</v>
      </c>
      <c r="X463" s="34">
        <f t="shared" si="146"/>
        <v>156.63604216487292</v>
      </c>
      <c r="Y463" s="34">
        <f t="shared" si="147"/>
        <v>1097.1575825679265</v>
      </c>
      <c r="Z463" s="34">
        <f t="shared" si="148"/>
        <v>1253.7936247327993</v>
      </c>
      <c r="AA463" s="34">
        <f t="shared" si="149"/>
        <v>49295.134802913984</v>
      </c>
      <c r="AB463" s="33">
        <f t="shared" si="143"/>
        <v>3.3049690182736433</v>
      </c>
      <c r="AC463" s="11">
        <f t="shared" si="144"/>
        <v>52597</v>
      </c>
    </row>
    <row r="464" spans="1:29">
      <c r="A464" s="17">
        <f t="shared" si="145"/>
        <v>439</v>
      </c>
      <c r="B464" s="19">
        <f t="shared" si="130"/>
        <v>52628</v>
      </c>
      <c r="C464" s="20">
        <f>IF(A464&gt;$C$3,"_",IFERROR(VLOOKUP(B464,BAZA_LIBOR_WIBOR_KURS!$C$2:$F$145,2,FALSE),C463))</f>
        <v>-7.3200000000000001E-3</v>
      </c>
      <c r="D464" s="20">
        <f t="shared" si="131"/>
        <v>0.02</v>
      </c>
      <c r="E464" s="27">
        <f t="shared" si="132"/>
        <v>15.76066991462681</v>
      </c>
      <c r="F464" s="27">
        <f t="shared" si="133"/>
        <v>347.49552616233848</v>
      </c>
      <c r="G464" s="30">
        <f>IF(A464&gt;$C$3,"_",$C$8-SUM($F$26:F464))</f>
        <v>14567.964960866186</v>
      </c>
      <c r="H464" s="21">
        <f>IF(A464&gt;$C$3,"_",IFERROR(VLOOKUP(B464,BAZA_LIBOR_WIBOR_KURS!$C$2:$F$145,4,FALSE),H463))</f>
        <v>3.9140000000000001</v>
      </c>
      <c r="I464" s="20">
        <f>IF(A464&gt;$C$3,"_",IFERROR(VLOOKUP(B464,BAZA_LIBOR_WIBOR_KURS!$C$2:$F$145,3,FALSE),I463))</f>
        <v>1.7299999999999999E-2</v>
      </c>
      <c r="J464" s="20">
        <f t="shared" si="134"/>
        <v>0.02</v>
      </c>
      <c r="K464" s="28">
        <f t="shared" si="129"/>
        <v>0</v>
      </c>
      <c r="L464" s="21">
        <f t="shared" si="135"/>
        <v>2878.68</v>
      </c>
      <c r="M464" s="21">
        <f t="shared" si="136"/>
        <v>-2878.68</v>
      </c>
      <c r="N464" s="31">
        <f>IF(A464&gt;$C$3,"_",$C$2-SUM($M$26:M464))</f>
        <v>928994.95507922617</v>
      </c>
      <c r="P464" s="34">
        <f t="shared" si="137"/>
        <v>61.687262045849337</v>
      </c>
      <c r="Q464" s="34">
        <f t="shared" si="138"/>
        <v>1360.0974893993928</v>
      </c>
      <c r="R464" s="34">
        <f t="shared" si="139"/>
        <v>1421.7847514452421</v>
      </c>
      <c r="T464" s="34">
        <f t="shared" si="140"/>
        <v>45.228997846766184</v>
      </c>
      <c r="U464" s="34">
        <f t="shared" si="141"/>
        <v>997.22121519537211</v>
      </c>
      <c r="V464" s="34">
        <f t="shared" si="142"/>
        <v>1042.4502130421383</v>
      </c>
      <c r="X464" s="34">
        <f t="shared" si="146"/>
        <v>153.22571067905761</v>
      </c>
      <c r="Y464" s="34">
        <f t="shared" si="147"/>
        <v>1100.5679140537418</v>
      </c>
      <c r="Z464" s="34">
        <f t="shared" si="148"/>
        <v>1253.7936247327993</v>
      </c>
      <c r="AA464" s="34">
        <f t="shared" si="149"/>
        <v>48194.566888860245</v>
      </c>
      <c r="AB464" s="33">
        <f t="shared" si="143"/>
        <v>3.308256645202329</v>
      </c>
      <c r="AC464" s="11">
        <f t="shared" si="144"/>
        <v>52628</v>
      </c>
    </row>
    <row r="465" spans="1:29">
      <c r="A465" s="17">
        <f t="shared" si="145"/>
        <v>440</v>
      </c>
      <c r="B465" s="19">
        <f t="shared" si="130"/>
        <v>52657</v>
      </c>
      <c r="C465" s="20">
        <f>IF(A465&gt;$C$3,"_",IFERROR(VLOOKUP(B465,BAZA_LIBOR_WIBOR_KURS!$C$2:$F$145,2,FALSE),C464))</f>
        <v>-7.3200000000000001E-3</v>
      </c>
      <c r="D465" s="20">
        <f t="shared" si="131"/>
        <v>0.02</v>
      </c>
      <c r="E465" s="27">
        <f t="shared" si="132"/>
        <v>15.393482975315269</v>
      </c>
      <c r="F465" s="27">
        <f t="shared" si="133"/>
        <v>347.86271310164989</v>
      </c>
      <c r="G465" s="30">
        <f>IF(A465&gt;$C$3,"_",$C$8-SUM($F$26:F465))</f>
        <v>14220.102247764531</v>
      </c>
      <c r="H465" s="21">
        <f>IF(A465&gt;$C$3,"_",IFERROR(VLOOKUP(B465,BAZA_LIBOR_WIBOR_KURS!$C$2:$F$145,4,FALSE),H464))</f>
        <v>3.9140000000000001</v>
      </c>
      <c r="I465" s="20">
        <f>IF(A465&gt;$C$3,"_",IFERROR(VLOOKUP(B465,BAZA_LIBOR_WIBOR_KURS!$C$2:$F$145,3,FALSE),I464))</f>
        <v>1.7299999999999999E-2</v>
      </c>
      <c r="J465" s="20">
        <f t="shared" si="134"/>
        <v>0.02</v>
      </c>
      <c r="K465" s="28">
        <f t="shared" si="129"/>
        <v>0</v>
      </c>
      <c r="L465" s="21">
        <f t="shared" si="135"/>
        <v>2887.63</v>
      </c>
      <c r="M465" s="21">
        <f t="shared" si="136"/>
        <v>-2887.63</v>
      </c>
      <c r="N465" s="31">
        <f>IF(A465&gt;$C$3,"_",$C$2-SUM($M$26:M465))</f>
        <v>931882.58507922618</v>
      </c>
      <c r="P465" s="34">
        <f t="shared" si="137"/>
        <v>60.250092365383964</v>
      </c>
      <c r="Q465" s="34">
        <f t="shared" si="138"/>
        <v>1361.5346590798576</v>
      </c>
      <c r="R465" s="34">
        <f t="shared" si="139"/>
        <v>1421.7847514452417</v>
      </c>
      <c r="T465" s="34">
        <f t="shared" si="140"/>
        <v>44.175267429376397</v>
      </c>
      <c r="U465" s="34">
        <f t="shared" si="141"/>
        <v>998.2749456127616</v>
      </c>
      <c r="V465" s="34">
        <f t="shared" si="142"/>
        <v>1042.4502130421381</v>
      </c>
      <c r="X465" s="34">
        <f t="shared" si="146"/>
        <v>149.80477874620726</v>
      </c>
      <c r="Y465" s="34">
        <f t="shared" si="147"/>
        <v>1103.9888459865924</v>
      </c>
      <c r="Z465" s="34">
        <f t="shared" si="148"/>
        <v>1253.7936247327998</v>
      </c>
      <c r="AA465" s="34">
        <f t="shared" si="149"/>
        <v>47090.578042873654</v>
      </c>
      <c r="AB465" s="33">
        <f t="shared" si="143"/>
        <v>3.3115498905977643</v>
      </c>
      <c r="AC465" s="11">
        <f t="shared" si="144"/>
        <v>52657</v>
      </c>
    </row>
    <row r="466" spans="1:29">
      <c r="A466" s="17">
        <f t="shared" si="145"/>
        <v>441</v>
      </c>
      <c r="B466" s="19">
        <f t="shared" si="130"/>
        <v>52688</v>
      </c>
      <c r="C466" s="20">
        <f>IF(A466&gt;$C$3,"_",IFERROR(VLOOKUP(B466,BAZA_LIBOR_WIBOR_KURS!$C$2:$F$145,2,FALSE),C465))</f>
        <v>-7.3200000000000001E-3</v>
      </c>
      <c r="D466" s="20">
        <f t="shared" si="131"/>
        <v>0.02</v>
      </c>
      <c r="E466" s="27">
        <f t="shared" si="132"/>
        <v>15.02590804180452</v>
      </c>
      <c r="F466" s="27">
        <f t="shared" si="133"/>
        <v>348.23028803516058</v>
      </c>
      <c r="G466" s="30">
        <f>IF(A466&gt;$C$3,"_",$C$8-SUM($F$26:F466))</f>
        <v>13871.871959729368</v>
      </c>
      <c r="H466" s="21">
        <f>IF(A466&gt;$C$3,"_",IFERROR(VLOOKUP(B466,BAZA_LIBOR_WIBOR_KURS!$C$2:$F$145,4,FALSE),H465))</f>
        <v>3.9140000000000001</v>
      </c>
      <c r="I466" s="20">
        <f>IF(A466&gt;$C$3,"_",IFERROR(VLOOKUP(B466,BAZA_LIBOR_WIBOR_KURS!$C$2:$F$145,3,FALSE),I465))</f>
        <v>1.7299999999999999E-2</v>
      </c>
      <c r="J466" s="20">
        <f t="shared" si="134"/>
        <v>0.02</v>
      </c>
      <c r="K466" s="28">
        <f t="shared" si="129"/>
        <v>0</v>
      </c>
      <c r="L466" s="21">
        <f t="shared" si="135"/>
        <v>2896.6</v>
      </c>
      <c r="M466" s="21">
        <f t="shared" si="136"/>
        <v>-2896.6</v>
      </c>
      <c r="N466" s="31">
        <f>IF(A466&gt;$C$3,"_",$C$2-SUM($M$26:M466))</f>
        <v>934779.18507922615</v>
      </c>
      <c r="P466" s="34">
        <f t="shared" si="137"/>
        <v>58.811404075622896</v>
      </c>
      <c r="Q466" s="34">
        <f t="shared" si="138"/>
        <v>1362.9733473696185</v>
      </c>
      <c r="R466" s="34">
        <f t="shared" si="139"/>
        <v>1421.7847514452415</v>
      </c>
      <c r="T466" s="34">
        <f t="shared" si="140"/>
        <v>43.1204235701789</v>
      </c>
      <c r="U466" s="34">
        <f t="shared" si="141"/>
        <v>999.32978947195886</v>
      </c>
      <c r="V466" s="34">
        <f t="shared" si="142"/>
        <v>1042.4502130421379</v>
      </c>
      <c r="X466" s="34">
        <f t="shared" si="146"/>
        <v>146.37321341659893</v>
      </c>
      <c r="Y466" s="34">
        <f t="shared" si="147"/>
        <v>1107.4204113162007</v>
      </c>
      <c r="Z466" s="34">
        <f t="shared" si="148"/>
        <v>1253.7936247327996</v>
      </c>
      <c r="AA466" s="34">
        <f t="shared" si="149"/>
        <v>45983.157631557457</v>
      </c>
      <c r="AB466" s="33">
        <f t="shared" si="143"/>
        <v>3.3148487648277403</v>
      </c>
      <c r="AC466" s="11">
        <f t="shared" si="144"/>
        <v>52688</v>
      </c>
    </row>
    <row r="467" spans="1:29">
      <c r="A467" s="17">
        <f t="shared" si="145"/>
        <v>442</v>
      </c>
      <c r="B467" s="19">
        <f t="shared" si="130"/>
        <v>52718</v>
      </c>
      <c r="C467" s="20">
        <f>IF(A467&gt;$C$3,"_",IFERROR(VLOOKUP(B467,BAZA_LIBOR_WIBOR_KURS!$C$2:$F$145,2,FALSE),C466))</f>
        <v>-7.3200000000000001E-3</v>
      </c>
      <c r="D467" s="20">
        <f t="shared" si="131"/>
        <v>0.02</v>
      </c>
      <c r="E467" s="27">
        <f t="shared" si="132"/>
        <v>14.657944704114032</v>
      </c>
      <c r="F467" s="27">
        <f t="shared" si="133"/>
        <v>348.598251372851</v>
      </c>
      <c r="G467" s="30">
        <f>IF(A467&gt;$C$3,"_",$C$8-SUM($F$26:F467))</f>
        <v>13523.273708356515</v>
      </c>
      <c r="H467" s="21">
        <f>IF(A467&gt;$C$3,"_",IFERROR(VLOOKUP(B467,BAZA_LIBOR_WIBOR_KURS!$C$2:$F$145,4,FALSE),H466))</f>
        <v>3.9140000000000001</v>
      </c>
      <c r="I467" s="20">
        <f>IF(A467&gt;$C$3,"_",IFERROR(VLOOKUP(B467,BAZA_LIBOR_WIBOR_KURS!$C$2:$F$145,3,FALSE),I466))</f>
        <v>1.7299999999999999E-2</v>
      </c>
      <c r="J467" s="20">
        <f t="shared" si="134"/>
        <v>0.02</v>
      </c>
      <c r="K467" s="28">
        <f t="shared" si="129"/>
        <v>0</v>
      </c>
      <c r="L467" s="21">
        <f t="shared" si="135"/>
        <v>2905.61</v>
      </c>
      <c r="M467" s="21">
        <f t="shared" si="136"/>
        <v>-2905.61</v>
      </c>
      <c r="N467" s="31">
        <f>IF(A467&gt;$C$3,"_",$C$2-SUM($M$26:M467))</f>
        <v>937684.79507922614</v>
      </c>
      <c r="P467" s="34">
        <f t="shared" si="137"/>
        <v>57.371195571902319</v>
      </c>
      <c r="Q467" s="34">
        <f t="shared" si="138"/>
        <v>1364.4135558733387</v>
      </c>
      <c r="R467" s="34">
        <f t="shared" si="139"/>
        <v>1421.784751445241</v>
      </c>
      <c r="T467" s="34">
        <f t="shared" si="140"/>
        <v>42.064465092636858</v>
      </c>
      <c r="U467" s="34">
        <f t="shared" si="141"/>
        <v>1000.3857479495007</v>
      </c>
      <c r="V467" s="34">
        <f t="shared" si="142"/>
        <v>1042.4502130421376</v>
      </c>
      <c r="X467" s="34">
        <f t="shared" si="146"/>
        <v>142.93098163809108</v>
      </c>
      <c r="Y467" s="34">
        <f t="shared" si="147"/>
        <v>1110.8626430947086</v>
      </c>
      <c r="Z467" s="34">
        <f t="shared" si="148"/>
        <v>1253.7936247327996</v>
      </c>
      <c r="AA467" s="34">
        <f t="shared" si="149"/>
        <v>44872.294988462745</v>
      </c>
      <c r="AB467" s="33">
        <f t="shared" si="143"/>
        <v>3.318153278280136</v>
      </c>
      <c r="AC467" s="11">
        <f t="shared" si="144"/>
        <v>52718</v>
      </c>
    </row>
    <row r="468" spans="1:29">
      <c r="A468" s="17">
        <f t="shared" si="145"/>
        <v>443</v>
      </c>
      <c r="B468" s="19">
        <f t="shared" si="130"/>
        <v>52749</v>
      </c>
      <c r="C468" s="20">
        <f>IF(A468&gt;$C$3,"_",IFERROR(VLOOKUP(B468,BAZA_LIBOR_WIBOR_KURS!$C$2:$F$145,2,FALSE),C467))</f>
        <v>-7.3200000000000001E-3</v>
      </c>
      <c r="D468" s="20">
        <f t="shared" si="131"/>
        <v>0.02</v>
      </c>
      <c r="E468" s="27">
        <f t="shared" si="132"/>
        <v>14.289592551830051</v>
      </c>
      <c r="F468" s="27">
        <f t="shared" si="133"/>
        <v>348.96660352513487</v>
      </c>
      <c r="G468" s="30">
        <f>IF(A468&gt;$C$3,"_",$C$8-SUM($F$26:F468))</f>
        <v>13174.307104831387</v>
      </c>
      <c r="H468" s="21">
        <f>IF(A468&gt;$C$3,"_",IFERROR(VLOOKUP(B468,BAZA_LIBOR_WIBOR_KURS!$C$2:$F$145,4,FALSE),H467))</f>
        <v>3.9140000000000001</v>
      </c>
      <c r="I468" s="20">
        <f>IF(A468&gt;$C$3,"_",IFERROR(VLOOKUP(B468,BAZA_LIBOR_WIBOR_KURS!$C$2:$F$145,3,FALSE),I467))</f>
        <v>1.7299999999999999E-2</v>
      </c>
      <c r="J468" s="20">
        <f t="shared" si="134"/>
        <v>0.02</v>
      </c>
      <c r="K468" s="28">
        <f t="shared" si="129"/>
        <v>0</v>
      </c>
      <c r="L468" s="21">
        <f t="shared" si="135"/>
        <v>2914.64</v>
      </c>
      <c r="M468" s="21">
        <f t="shared" si="136"/>
        <v>-2914.64</v>
      </c>
      <c r="N468" s="31">
        <f>IF(A468&gt;$C$3,"_",$C$2-SUM($M$26:M468))</f>
        <v>940599.43507922615</v>
      </c>
      <c r="P468" s="34">
        <f t="shared" si="137"/>
        <v>55.929465247862822</v>
      </c>
      <c r="Q468" s="34">
        <f t="shared" si="138"/>
        <v>1365.8552861973778</v>
      </c>
      <c r="R468" s="34">
        <f t="shared" si="139"/>
        <v>1421.7847514452405</v>
      </c>
      <c r="T468" s="34">
        <f t="shared" si="140"/>
        <v>41.007390818970215</v>
      </c>
      <c r="U468" s="34">
        <f t="shared" si="141"/>
        <v>1001.442822223167</v>
      </c>
      <c r="V468" s="34">
        <f t="shared" si="142"/>
        <v>1042.4502130421372</v>
      </c>
      <c r="X468" s="34">
        <f t="shared" si="146"/>
        <v>139.47805025580502</v>
      </c>
      <c r="Y468" s="34">
        <f t="shared" si="147"/>
        <v>1114.3155744769945</v>
      </c>
      <c r="Z468" s="34">
        <f t="shared" si="148"/>
        <v>1253.7936247327996</v>
      </c>
      <c r="AA468" s="34">
        <f t="shared" si="149"/>
        <v>43757.979413985748</v>
      </c>
      <c r="AB468" s="33">
        <f t="shared" si="143"/>
        <v>3.3214634413629596</v>
      </c>
      <c r="AC468" s="11">
        <f t="shared" si="144"/>
        <v>52749</v>
      </c>
    </row>
    <row r="469" spans="1:29">
      <c r="A469" s="17">
        <f t="shared" si="145"/>
        <v>444</v>
      </c>
      <c r="B469" s="19">
        <f t="shared" si="130"/>
        <v>52779</v>
      </c>
      <c r="C469" s="20">
        <f>IF(A469&gt;$C$3,"_",IFERROR(VLOOKUP(B469,BAZA_LIBOR_WIBOR_KURS!$C$2:$F$145,2,FALSE),C468))</f>
        <v>-7.3200000000000001E-3</v>
      </c>
      <c r="D469" s="20">
        <f t="shared" si="131"/>
        <v>0.02</v>
      </c>
      <c r="E469" s="27">
        <f t="shared" si="132"/>
        <v>13.920851174105167</v>
      </c>
      <c r="F469" s="27">
        <f t="shared" si="133"/>
        <v>349.33534490285996</v>
      </c>
      <c r="G469" s="30">
        <f>IF(A469&gt;$C$3,"_",$C$8-SUM($F$26:F469))</f>
        <v>12824.971759928521</v>
      </c>
      <c r="H469" s="21">
        <f>IF(A469&gt;$C$3,"_",IFERROR(VLOOKUP(B469,BAZA_LIBOR_WIBOR_KURS!$C$2:$F$145,4,FALSE),H468))</f>
        <v>3.9140000000000001</v>
      </c>
      <c r="I469" s="20">
        <f>IF(A469&gt;$C$3,"_",IFERROR(VLOOKUP(B469,BAZA_LIBOR_WIBOR_KURS!$C$2:$F$145,3,FALSE),I468))</f>
        <v>1.7299999999999999E-2</v>
      </c>
      <c r="J469" s="20">
        <f t="shared" si="134"/>
        <v>0.02</v>
      </c>
      <c r="K469" s="28">
        <f t="shared" si="129"/>
        <v>0</v>
      </c>
      <c r="L469" s="21">
        <f t="shared" si="135"/>
        <v>2923.7</v>
      </c>
      <c r="M469" s="21">
        <f t="shared" si="136"/>
        <v>-2923.7</v>
      </c>
      <c r="N469" s="31">
        <f>IF(A469&gt;$C$3,"_",$C$2-SUM($M$26:M469))</f>
        <v>943523.13507922611</v>
      </c>
      <c r="P469" s="34">
        <f t="shared" si="137"/>
        <v>54.486211495447627</v>
      </c>
      <c r="Q469" s="34">
        <f t="shared" si="138"/>
        <v>1367.2985399497938</v>
      </c>
      <c r="R469" s="34">
        <f t="shared" si="139"/>
        <v>1421.7847514452415</v>
      </c>
      <c r="T469" s="34">
        <f t="shared" si="140"/>
        <v>39.94919957015442</v>
      </c>
      <c r="U469" s="34">
        <f t="shared" si="141"/>
        <v>1002.5010134719835</v>
      </c>
      <c r="V469" s="34">
        <f t="shared" si="142"/>
        <v>1042.4502130421379</v>
      </c>
      <c r="X469" s="34">
        <f t="shared" si="146"/>
        <v>136.0143860118057</v>
      </c>
      <c r="Y469" s="34">
        <f t="shared" si="147"/>
        <v>1117.7792387209938</v>
      </c>
      <c r="Z469" s="34">
        <f t="shared" si="148"/>
        <v>1253.7936247327996</v>
      </c>
      <c r="AA469" s="34">
        <f t="shared" si="149"/>
        <v>42640.200175264756</v>
      </c>
      <c r="AB469" s="33">
        <f t="shared" si="143"/>
        <v>3.3247792645043925</v>
      </c>
      <c r="AC469" s="11">
        <f t="shared" si="144"/>
        <v>52779</v>
      </c>
    </row>
    <row r="470" spans="1:29">
      <c r="A470" s="17">
        <f t="shared" si="145"/>
        <v>445</v>
      </c>
      <c r="B470" s="19">
        <f t="shared" si="130"/>
        <v>52810</v>
      </c>
      <c r="C470" s="20">
        <f>IF(A470&gt;$C$3,"_",IFERROR(VLOOKUP(B470,BAZA_LIBOR_WIBOR_KURS!$C$2:$F$145,2,FALSE),C469))</f>
        <v>-7.3200000000000001E-3</v>
      </c>
      <c r="D470" s="20">
        <f t="shared" si="131"/>
        <v>0.02</v>
      </c>
      <c r="E470" s="27">
        <f t="shared" si="132"/>
        <v>13.551720159657805</v>
      </c>
      <c r="F470" s="27">
        <f t="shared" si="133"/>
        <v>349.70447591730721</v>
      </c>
      <c r="G470" s="30">
        <f>IF(A470&gt;$C$3,"_",$C$8-SUM($F$26:F470))</f>
        <v>12475.267284011221</v>
      </c>
      <c r="H470" s="21">
        <f>IF(A470&gt;$C$3,"_",IFERROR(VLOOKUP(B470,BAZA_LIBOR_WIBOR_KURS!$C$2:$F$145,4,FALSE),H469))</f>
        <v>3.9140000000000001</v>
      </c>
      <c r="I470" s="20">
        <f>IF(A470&gt;$C$3,"_",IFERROR(VLOOKUP(B470,BAZA_LIBOR_WIBOR_KURS!$C$2:$F$145,3,FALSE),I469))</f>
        <v>1.7299999999999999E-2</v>
      </c>
      <c r="J470" s="20">
        <f t="shared" si="134"/>
        <v>0.02</v>
      </c>
      <c r="K470" s="28">
        <f t="shared" si="129"/>
        <v>0</v>
      </c>
      <c r="L470" s="21">
        <f t="shared" si="135"/>
        <v>2932.78</v>
      </c>
      <c r="M470" s="21">
        <f t="shared" si="136"/>
        <v>-2932.78</v>
      </c>
      <c r="N470" s="31">
        <f>IF(A470&gt;$C$3,"_",$C$2-SUM($M$26:M470))</f>
        <v>946455.91507922614</v>
      </c>
      <c r="P470" s="34">
        <f t="shared" si="137"/>
        <v>53.04143270490065</v>
      </c>
      <c r="Q470" s="34">
        <f t="shared" si="138"/>
        <v>1368.7433187403406</v>
      </c>
      <c r="R470" s="34">
        <f t="shared" si="139"/>
        <v>1421.7847514452412</v>
      </c>
      <c r="T470" s="34">
        <f t="shared" si="140"/>
        <v>38.889890165919006</v>
      </c>
      <c r="U470" s="34">
        <f t="shared" si="141"/>
        <v>1003.5603228762185</v>
      </c>
      <c r="V470" s="34">
        <f t="shared" si="142"/>
        <v>1042.4502130421374</v>
      </c>
      <c r="X470" s="34">
        <f t="shared" si="146"/>
        <v>132.53995554478126</v>
      </c>
      <c r="Y470" s="34">
        <f t="shared" si="147"/>
        <v>1121.2536691880184</v>
      </c>
      <c r="Z470" s="34">
        <f t="shared" si="148"/>
        <v>1253.7936247327998</v>
      </c>
      <c r="AA470" s="34">
        <f t="shared" si="149"/>
        <v>41518.94650607674</v>
      </c>
      <c r="AB470" s="33">
        <f t="shared" si="143"/>
        <v>3.3281007581528139</v>
      </c>
      <c r="AC470" s="11">
        <f t="shared" si="144"/>
        <v>52810</v>
      </c>
    </row>
    <row r="471" spans="1:29">
      <c r="A471" s="17">
        <f t="shared" si="145"/>
        <v>446</v>
      </c>
      <c r="B471" s="19">
        <f t="shared" si="130"/>
        <v>52841</v>
      </c>
      <c r="C471" s="20">
        <f>IF(A471&gt;$C$3,"_",IFERROR(VLOOKUP(B471,BAZA_LIBOR_WIBOR_KURS!$C$2:$F$145,2,FALSE),C470))</f>
        <v>-7.3200000000000001E-3</v>
      </c>
      <c r="D471" s="20">
        <f t="shared" si="131"/>
        <v>0.02</v>
      </c>
      <c r="E471" s="27">
        <f t="shared" si="132"/>
        <v>13.182199096771857</v>
      </c>
      <c r="F471" s="27">
        <f t="shared" si="133"/>
        <v>350.07399698019333</v>
      </c>
      <c r="G471" s="30">
        <f>IF(A471&gt;$C$3,"_",$C$8-SUM($F$26:F471))</f>
        <v>12125.193287031027</v>
      </c>
      <c r="H471" s="21">
        <f>IF(A471&gt;$C$3,"_",IFERROR(VLOOKUP(B471,BAZA_LIBOR_WIBOR_KURS!$C$2:$F$145,4,FALSE),H470))</f>
        <v>3.9140000000000001</v>
      </c>
      <c r="I471" s="20">
        <f>IF(A471&gt;$C$3,"_",IFERROR(VLOOKUP(B471,BAZA_LIBOR_WIBOR_KURS!$C$2:$F$145,3,FALSE),I470))</f>
        <v>1.7299999999999999E-2</v>
      </c>
      <c r="J471" s="20">
        <f t="shared" si="134"/>
        <v>0.02</v>
      </c>
      <c r="K471" s="28">
        <f t="shared" si="129"/>
        <v>0</v>
      </c>
      <c r="L471" s="21">
        <f t="shared" si="135"/>
        <v>2941.9</v>
      </c>
      <c r="M471" s="21">
        <f t="shared" si="136"/>
        <v>-2941.9</v>
      </c>
      <c r="N471" s="31">
        <f>IF(A471&gt;$C$3,"_",$C$2-SUM($M$26:M471))</f>
        <v>949397.81507922616</v>
      </c>
      <c r="P471" s="34">
        <f t="shared" si="137"/>
        <v>51.595127264765047</v>
      </c>
      <c r="Q471" s="34">
        <f t="shared" si="138"/>
        <v>1370.1896241804768</v>
      </c>
      <c r="R471" s="34">
        <f t="shared" si="139"/>
        <v>1421.7847514452419</v>
      </c>
      <c r="T471" s="34">
        <f t="shared" si="140"/>
        <v>37.829461424746491</v>
      </c>
      <c r="U471" s="34">
        <f t="shared" si="141"/>
        <v>1004.6207516173915</v>
      </c>
      <c r="V471" s="34">
        <f t="shared" si="142"/>
        <v>1042.4502130421381</v>
      </c>
      <c r="X471" s="34">
        <f t="shared" si="146"/>
        <v>129.05472538972185</v>
      </c>
      <c r="Y471" s="34">
        <f t="shared" si="147"/>
        <v>1124.7388993430779</v>
      </c>
      <c r="Z471" s="34">
        <f t="shared" si="148"/>
        <v>1253.7936247327998</v>
      </c>
      <c r="AA471" s="34">
        <f t="shared" si="149"/>
        <v>40394.20760673366</v>
      </c>
      <c r="AB471" s="33">
        <f t="shared" si="143"/>
        <v>3.3314279327768621</v>
      </c>
      <c r="AC471" s="11">
        <f t="shared" si="144"/>
        <v>52841</v>
      </c>
    </row>
    <row r="472" spans="1:29">
      <c r="A472" s="17">
        <f t="shared" si="145"/>
        <v>447</v>
      </c>
      <c r="B472" s="19">
        <f t="shared" si="130"/>
        <v>52871</v>
      </c>
      <c r="C472" s="20">
        <f>IF(A472&gt;$C$3,"_",IFERROR(VLOOKUP(B472,BAZA_LIBOR_WIBOR_KURS!$C$2:$F$145,2,FALSE),C471))</f>
        <v>-7.3200000000000001E-3</v>
      </c>
      <c r="D472" s="20">
        <f t="shared" si="131"/>
        <v>0.02</v>
      </c>
      <c r="E472" s="27">
        <f t="shared" si="132"/>
        <v>12.812287573296118</v>
      </c>
      <c r="F472" s="27">
        <f t="shared" si="133"/>
        <v>350.44390850366909</v>
      </c>
      <c r="G472" s="30">
        <f>IF(A472&gt;$C$3,"_",$C$8-SUM($F$26:F472))</f>
        <v>11774.749378527355</v>
      </c>
      <c r="H472" s="21">
        <f>IF(A472&gt;$C$3,"_",IFERROR(VLOOKUP(B472,BAZA_LIBOR_WIBOR_KURS!$C$2:$F$145,4,FALSE),H471))</f>
        <v>3.9140000000000001</v>
      </c>
      <c r="I472" s="20">
        <f>IF(A472&gt;$C$3,"_",IFERROR(VLOOKUP(B472,BAZA_LIBOR_WIBOR_KURS!$C$2:$F$145,3,FALSE),I471))</f>
        <v>1.7299999999999999E-2</v>
      </c>
      <c r="J472" s="20">
        <f t="shared" si="134"/>
        <v>0.02</v>
      </c>
      <c r="K472" s="28">
        <f t="shared" si="129"/>
        <v>0</v>
      </c>
      <c r="L472" s="21">
        <f t="shared" si="135"/>
        <v>2951.04</v>
      </c>
      <c r="M472" s="21">
        <f t="shared" si="136"/>
        <v>-2951.04</v>
      </c>
      <c r="N472" s="31">
        <f>IF(A472&gt;$C$3,"_",$C$2-SUM($M$26:M472))</f>
        <v>952348.8550792262</v>
      </c>
      <c r="P472" s="34">
        <f t="shared" si="137"/>
        <v>50.147293561881007</v>
      </c>
      <c r="Q472" s="34">
        <f t="shared" si="138"/>
        <v>1371.6374578833609</v>
      </c>
      <c r="R472" s="34">
        <f t="shared" si="139"/>
        <v>1421.7847514452419</v>
      </c>
      <c r="T472" s="34">
        <f t="shared" si="140"/>
        <v>36.767912163870776</v>
      </c>
      <c r="U472" s="34">
        <f t="shared" si="141"/>
        <v>1005.6823008782674</v>
      </c>
      <c r="V472" s="34">
        <f t="shared" si="142"/>
        <v>1042.4502130421381</v>
      </c>
      <c r="X472" s="34">
        <f t="shared" si="146"/>
        <v>125.55866197759713</v>
      </c>
      <c r="Y472" s="34">
        <f t="shared" si="147"/>
        <v>1128.2349627552023</v>
      </c>
      <c r="Z472" s="34">
        <f t="shared" si="148"/>
        <v>1253.7936247327993</v>
      </c>
      <c r="AA472" s="34">
        <f t="shared" si="149"/>
        <v>39265.972643978457</v>
      </c>
      <c r="AB472" s="33">
        <f t="shared" si="143"/>
        <v>3.3347607988654597</v>
      </c>
      <c r="AC472" s="11">
        <f t="shared" si="144"/>
        <v>52871</v>
      </c>
    </row>
    <row r="473" spans="1:29">
      <c r="A473" s="17">
        <f t="shared" si="145"/>
        <v>448</v>
      </c>
      <c r="B473" s="19">
        <f t="shared" si="130"/>
        <v>52902</v>
      </c>
      <c r="C473" s="20">
        <f>IF(A473&gt;$C$3,"_",IFERROR(VLOOKUP(B473,BAZA_LIBOR_WIBOR_KURS!$C$2:$F$145,2,FALSE),C472))</f>
        <v>-7.3200000000000001E-3</v>
      </c>
      <c r="D473" s="20">
        <f t="shared" si="131"/>
        <v>0.02</v>
      </c>
      <c r="E473" s="27">
        <f t="shared" si="132"/>
        <v>12.441985176643907</v>
      </c>
      <c r="F473" s="27">
        <f t="shared" si="133"/>
        <v>350.8142109003212</v>
      </c>
      <c r="G473" s="30">
        <f>IF(A473&gt;$C$3,"_",$C$8-SUM($F$26:F473))</f>
        <v>11423.935167627031</v>
      </c>
      <c r="H473" s="21">
        <f>IF(A473&gt;$C$3,"_",IFERROR(VLOOKUP(B473,BAZA_LIBOR_WIBOR_KURS!$C$2:$F$145,4,FALSE),H472))</f>
        <v>3.9140000000000001</v>
      </c>
      <c r="I473" s="20">
        <f>IF(A473&gt;$C$3,"_",IFERROR(VLOOKUP(B473,BAZA_LIBOR_WIBOR_KURS!$C$2:$F$145,3,FALSE),I472))</f>
        <v>1.7299999999999999E-2</v>
      </c>
      <c r="J473" s="20">
        <f t="shared" si="134"/>
        <v>0.02</v>
      </c>
      <c r="K473" s="28">
        <f t="shared" si="129"/>
        <v>0</v>
      </c>
      <c r="L473" s="21">
        <f t="shared" si="135"/>
        <v>2960.22</v>
      </c>
      <c r="M473" s="21">
        <f t="shared" si="136"/>
        <v>-2960.22</v>
      </c>
      <c r="N473" s="31">
        <f>IF(A473&gt;$C$3,"_",$C$2-SUM($M$26:M473))</f>
        <v>955309.07507922617</v>
      </c>
      <c r="P473" s="34">
        <f t="shared" si="137"/>
        <v>48.697929981384256</v>
      </c>
      <c r="Q473" s="34">
        <f t="shared" si="138"/>
        <v>1373.0868214638572</v>
      </c>
      <c r="R473" s="34">
        <f t="shared" si="139"/>
        <v>1421.7847514452415</v>
      </c>
      <c r="T473" s="34">
        <f t="shared" si="140"/>
        <v>35.705241199276074</v>
      </c>
      <c r="U473" s="34">
        <f t="shared" si="141"/>
        <v>1006.7449718428618</v>
      </c>
      <c r="V473" s="34">
        <f t="shared" si="142"/>
        <v>1042.4502130421379</v>
      </c>
      <c r="X473" s="34">
        <f t="shared" si="146"/>
        <v>122.05173163503304</v>
      </c>
      <c r="Y473" s="34">
        <f t="shared" si="147"/>
        <v>1131.7418930977665</v>
      </c>
      <c r="Z473" s="34">
        <f t="shared" si="148"/>
        <v>1253.7936247327996</v>
      </c>
      <c r="AA473" s="34">
        <f t="shared" si="149"/>
        <v>38134.230750880692</v>
      </c>
      <c r="AB473" s="33">
        <f t="shared" si="143"/>
        <v>3.3380993669278585</v>
      </c>
      <c r="AC473" s="11">
        <f t="shared" si="144"/>
        <v>52902</v>
      </c>
    </row>
    <row r="474" spans="1:29">
      <c r="A474" s="17">
        <f t="shared" si="145"/>
        <v>449</v>
      </c>
      <c r="B474" s="19">
        <f t="shared" si="130"/>
        <v>52932</v>
      </c>
      <c r="C474" s="20">
        <f>IF(A474&gt;$C$3,"_",IFERROR(VLOOKUP(B474,BAZA_LIBOR_WIBOR_KURS!$C$2:$F$145,2,FALSE),C473))</f>
        <v>-7.3200000000000001E-3</v>
      </c>
      <c r="D474" s="20">
        <f t="shared" si="131"/>
        <v>0.02</v>
      </c>
      <c r="E474" s="27">
        <f t="shared" si="132"/>
        <v>12.071291493792563</v>
      </c>
      <c r="F474" s="27">
        <f t="shared" si="133"/>
        <v>351.1849045831724</v>
      </c>
      <c r="G474" s="30">
        <f>IF(A474&gt;$C$3,"_",$C$8-SUM($F$26:F474))</f>
        <v>11072.750263043854</v>
      </c>
      <c r="H474" s="21">
        <f>IF(A474&gt;$C$3,"_",IFERROR(VLOOKUP(B474,BAZA_LIBOR_WIBOR_KURS!$C$2:$F$145,4,FALSE),H473))</f>
        <v>3.9140000000000001</v>
      </c>
      <c r="I474" s="20">
        <f>IF(A474&gt;$C$3,"_",IFERROR(VLOOKUP(B474,BAZA_LIBOR_WIBOR_KURS!$C$2:$F$145,3,FALSE),I473))</f>
        <v>1.7299999999999999E-2</v>
      </c>
      <c r="J474" s="20">
        <f t="shared" si="134"/>
        <v>0.02</v>
      </c>
      <c r="K474" s="28">
        <f t="shared" ref="K474:K505" si="150">IF(A474&gt;$C$3,"_",IF(B474&gt;$F$4,0,H474*(E474+F474)))</f>
        <v>0</v>
      </c>
      <c r="L474" s="21">
        <f t="shared" si="135"/>
        <v>2969.42</v>
      </c>
      <c r="M474" s="21">
        <f t="shared" si="136"/>
        <v>-2969.42</v>
      </c>
      <c r="N474" s="31">
        <f>IF(A474&gt;$C$3,"_",$C$2-SUM($M$26:M474))</f>
        <v>958278.49507922621</v>
      </c>
      <c r="P474" s="34">
        <f t="shared" si="137"/>
        <v>47.247034906704094</v>
      </c>
      <c r="Q474" s="34">
        <f t="shared" si="138"/>
        <v>1374.5377165385369</v>
      </c>
      <c r="R474" s="34">
        <f t="shared" si="139"/>
        <v>1421.784751445241</v>
      </c>
      <c r="T474" s="34">
        <f t="shared" si="140"/>
        <v>34.641447345695433</v>
      </c>
      <c r="U474" s="34">
        <f t="shared" si="141"/>
        <v>1007.8087656964419</v>
      </c>
      <c r="V474" s="34">
        <f t="shared" si="142"/>
        <v>1042.4502130421374</v>
      </c>
      <c r="X474" s="34">
        <f t="shared" si="146"/>
        <v>118.53390058398747</v>
      </c>
      <c r="Y474" s="34">
        <f t="shared" si="147"/>
        <v>1135.259724148812</v>
      </c>
      <c r="Z474" s="34">
        <f t="shared" si="148"/>
        <v>1253.7936247327993</v>
      </c>
      <c r="AA474" s="34">
        <f t="shared" si="149"/>
        <v>36998.971026731881</v>
      </c>
      <c r="AB474" s="33">
        <f t="shared" si="143"/>
        <v>3.3414436474936817</v>
      </c>
      <c r="AC474" s="11">
        <f t="shared" si="144"/>
        <v>52932</v>
      </c>
    </row>
    <row r="475" spans="1:29">
      <c r="A475" s="17">
        <f t="shared" si="145"/>
        <v>450</v>
      </c>
      <c r="B475" s="19">
        <f t="shared" ref="B475:B505" si="151">IF(A475&gt;$C$3,"_",DATE(YEAR(B474),MONTH(B474)+1,1))</f>
        <v>52963</v>
      </c>
      <c r="C475" s="20">
        <f>IF(A475&gt;$C$3,"_",IFERROR(VLOOKUP(B475,BAZA_LIBOR_WIBOR_KURS!$C$2:$F$145,2,FALSE),C474))</f>
        <v>-7.3200000000000001E-3</v>
      </c>
      <c r="D475" s="20">
        <f t="shared" ref="D475:D505" si="152">IF(A475&gt;$C$3,"_",D474)</f>
        <v>0.02</v>
      </c>
      <c r="E475" s="27">
        <f t="shared" ref="E475:E505" si="153">IF(A475&gt;$C$3,"_",IPMT((C475+D475)/12,1,$C$3-A474,-G474))</f>
        <v>11.700206111283006</v>
      </c>
      <c r="F475" s="27">
        <f t="shared" ref="F475:F505" si="154">IF(A475&gt;$C$3,"_",PPMT((C475+D475)/12,1,$C$3-A474,-G474))</f>
        <v>351.55598996568187</v>
      </c>
      <c r="G475" s="30">
        <f>IF(A475&gt;$C$3,"_",$C$8-SUM($F$26:F475))</f>
        <v>10721.194273078174</v>
      </c>
      <c r="H475" s="21">
        <f>IF(A475&gt;$C$3,"_",IFERROR(VLOOKUP(B475,BAZA_LIBOR_WIBOR_KURS!$C$2:$F$145,4,FALSE),H474))</f>
        <v>3.9140000000000001</v>
      </c>
      <c r="I475" s="20">
        <f>IF(A475&gt;$C$3,"_",IFERROR(VLOOKUP(B475,BAZA_LIBOR_WIBOR_KURS!$C$2:$F$145,3,FALSE),I474))</f>
        <v>1.7299999999999999E-2</v>
      </c>
      <c r="J475" s="20">
        <f t="shared" ref="J475:J505" si="155">IF(A475&gt;$C$3,"_",J474)</f>
        <v>0.02</v>
      </c>
      <c r="K475" s="28">
        <f t="shared" si="150"/>
        <v>0</v>
      </c>
      <c r="L475" s="21">
        <f t="shared" ref="L475:L505" si="156">IF(A475&gt;$C$3,"_",IF(N474&lt;0,0,ROUND(N474*(I475+J475)/12,2)))</f>
        <v>2978.65</v>
      </c>
      <c r="M475" s="21">
        <f t="shared" ref="M475:M505" si="157">IFERROR(K475-L475,"_")</f>
        <v>-2978.65</v>
      </c>
      <c r="N475" s="31">
        <f>IF(A475&gt;$C$3,"_",$C$2-SUM($M$26:M475))</f>
        <v>961257.14507922623</v>
      </c>
      <c r="P475" s="34">
        <f t="shared" ref="P475:P505" si="158">IF(ISNUMBER(E475)=TRUE,E475*H475,)</f>
        <v>45.794606719561685</v>
      </c>
      <c r="Q475" s="34">
        <f t="shared" ref="Q475:Q505" si="159">IF(ISNUMBER(E475)=TRUE,F475*H475,)</f>
        <v>1375.9901447256789</v>
      </c>
      <c r="R475" s="34">
        <f t="shared" ref="R475:R505" si="160">Q475+P475</f>
        <v>1421.7847514452405</v>
      </c>
      <c r="T475" s="34">
        <f t="shared" ref="T475:T505" si="161">IF(ISNUMBER(E475)=TRUE,IF(B475&gt;F$4,E475*I$5,E475*H475),)</f>
        <v>33.57652941660951</v>
      </c>
      <c r="U475" s="34">
        <f t="shared" ref="U475:U505" si="162">IF(ISNUMBER(F475)=TRUE,IF(B475&gt;F$4,F475*I$5,F475*H475),)</f>
        <v>1008.8736836255276</v>
      </c>
      <c r="V475" s="34">
        <f t="shared" ref="V475:V505" si="163">U475+T475</f>
        <v>1042.4502130421372</v>
      </c>
      <c r="X475" s="34">
        <f t="shared" si="146"/>
        <v>115.00513494142493</v>
      </c>
      <c r="Y475" s="34">
        <f t="shared" si="147"/>
        <v>1138.7884897913746</v>
      </c>
      <c r="Z475" s="34">
        <f t="shared" si="148"/>
        <v>1253.7936247327996</v>
      </c>
      <c r="AA475" s="34">
        <f t="shared" si="149"/>
        <v>35860.182536940505</v>
      </c>
      <c r="AB475" s="33">
        <f t="shared" ref="AB475:AB505" si="164">AA475/G475</f>
        <v>3.3447936511129601</v>
      </c>
      <c r="AC475" s="11">
        <f t="shared" ref="AC475:AC505" si="165">B475</f>
        <v>52963</v>
      </c>
    </row>
    <row r="476" spans="1:29">
      <c r="A476" s="17">
        <f t="shared" ref="A476:A505" si="166">A475+1</f>
        <v>451</v>
      </c>
      <c r="B476" s="19">
        <f t="shared" si="151"/>
        <v>52994</v>
      </c>
      <c r="C476" s="20">
        <f>IF(A476&gt;$C$3,"_",IFERROR(VLOOKUP(B476,BAZA_LIBOR_WIBOR_KURS!$C$2:$F$145,2,FALSE),C475))</f>
        <v>-7.3200000000000001E-3</v>
      </c>
      <c r="D476" s="20">
        <f t="shared" si="152"/>
        <v>0.02</v>
      </c>
      <c r="E476" s="27">
        <f t="shared" si="153"/>
        <v>11.328728615219271</v>
      </c>
      <c r="F476" s="27">
        <f t="shared" si="154"/>
        <v>351.92746746174561</v>
      </c>
      <c r="G476" s="30">
        <f>IF(A476&gt;$C$3,"_",$C$8-SUM($F$26:F476))</f>
        <v>10369.266805616426</v>
      </c>
      <c r="H476" s="21">
        <f>IF(A476&gt;$C$3,"_",IFERROR(VLOOKUP(B476,BAZA_LIBOR_WIBOR_KURS!$C$2:$F$145,4,FALSE),H475))</f>
        <v>3.9140000000000001</v>
      </c>
      <c r="I476" s="20">
        <f>IF(A476&gt;$C$3,"_",IFERROR(VLOOKUP(B476,BAZA_LIBOR_WIBOR_KURS!$C$2:$F$145,3,FALSE),I475))</f>
        <v>1.7299999999999999E-2</v>
      </c>
      <c r="J476" s="20">
        <f t="shared" si="155"/>
        <v>0.02</v>
      </c>
      <c r="K476" s="28">
        <f t="shared" si="150"/>
        <v>0</v>
      </c>
      <c r="L476" s="21">
        <f t="shared" si="156"/>
        <v>2987.91</v>
      </c>
      <c r="M476" s="21">
        <f t="shared" si="157"/>
        <v>-2987.91</v>
      </c>
      <c r="N476" s="31">
        <f>IF(A476&gt;$C$3,"_",$C$2-SUM($M$26:M476))</f>
        <v>964245.05507922627</v>
      </c>
      <c r="P476" s="34">
        <f t="shared" si="158"/>
        <v>44.340643799968227</v>
      </c>
      <c r="Q476" s="34">
        <f t="shared" si="159"/>
        <v>1377.4441076452724</v>
      </c>
      <c r="R476" s="34">
        <f t="shared" si="160"/>
        <v>1421.7847514452405</v>
      </c>
      <c r="T476" s="34">
        <f t="shared" si="161"/>
        <v>32.510486224245213</v>
      </c>
      <c r="U476" s="34">
        <f t="shared" si="162"/>
        <v>1009.9397268178919</v>
      </c>
      <c r="V476" s="34">
        <f t="shared" si="163"/>
        <v>1042.4502130421372</v>
      </c>
      <c r="X476" s="34">
        <f t="shared" ref="X476:X505" si="167">IF(A476&gt;$C$3,0,IPMT((I476+J476)/12,1,$C$3-A475,-AA475))</f>
        <v>111.46540071899007</v>
      </c>
      <c r="Y476" s="34">
        <f t="shared" ref="Y476:Y505" si="168">IF(A476&gt;$C$3,0,PPMT((I476+J476)/12,1,$C$3-A475,-AA475))</f>
        <v>1142.3282240138096</v>
      </c>
      <c r="Z476" s="34">
        <f t="shared" ref="Z476:Z505" si="169">Y476+X476</f>
        <v>1253.7936247327998</v>
      </c>
      <c r="AA476" s="34">
        <f t="shared" ref="AA476:AA505" si="170">AA475-Y476</f>
        <v>34717.854312926698</v>
      </c>
      <c r="AB476" s="33">
        <f t="shared" si="164"/>
        <v>3.3481493883561821</v>
      </c>
      <c r="AC476" s="11">
        <f t="shared" si="165"/>
        <v>52994</v>
      </c>
    </row>
    <row r="477" spans="1:29">
      <c r="A477" s="17">
        <f t="shared" si="166"/>
        <v>452</v>
      </c>
      <c r="B477" s="19">
        <f t="shared" si="151"/>
        <v>53022</v>
      </c>
      <c r="C477" s="20">
        <f>IF(A477&gt;$C$3,"_",IFERROR(VLOOKUP(B477,BAZA_LIBOR_WIBOR_KURS!$C$2:$F$145,2,FALSE),C476))</f>
        <v>-7.3200000000000001E-3</v>
      </c>
      <c r="D477" s="20">
        <f t="shared" si="152"/>
        <v>0.02</v>
      </c>
      <c r="E477" s="27">
        <f t="shared" si="153"/>
        <v>10.956858591268023</v>
      </c>
      <c r="F477" s="27">
        <f t="shared" si="154"/>
        <v>352.29933748569681</v>
      </c>
      <c r="G477" s="30">
        <f>IF(A477&gt;$C$3,"_",$C$8-SUM($F$26:F477))</f>
        <v>10016.967468130722</v>
      </c>
      <c r="H477" s="21">
        <f>IF(A477&gt;$C$3,"_",IFERROR(VLOOKUP(B477,BAZA_LIBOR_WIBOR_KURS!$C$2:$F$145,4,FALSE),H476))</f>
        <v>3.9140000000000001</v>
      </c>
      <c r="I477" s="20">
        <f>IF(A477&gt;$C$3,"_",IFERROR(VLOOKUP(B477,BAZA_LIBOR_WIBOR_KURS!$C$2:$F$145,3,FALSE),I476))</f>
        <v>1.7299999999999999E-2</v>
      </c>
      <c r="J477" s="20">
        <f t="shared" si="155"/>
        <v>0.02</v>
      </c>
      <c r="K477" s="28">
        <f t="shared" si="150"/>
        <v>0</v>
      </c>
      <c r="L477" s="21">
        <f t="shared" si="156"/>
        <v>2997.2</v>
      </c>
      <c r="M477" s="21">
        <f t="shared" si="157"/>
        <v>-2997.2</v>
      </c>
      <c r="N477" s="31">
        <f>IF(A477&gt;$C$3,"_",$C$2-SUM($M$26:M477))</f>
        <v>967242.25507922622</v>
      </c>
      <c r="P477" s="34">
        <f t="shared" si="158"/>
        <v>42.885144526223044</v>
      </c>
      <c r="Q477" s="34">
        <f t="shared" si="159"/>
        <v>1378.8996069190173</v>
      </c>
      <c r="R477" s="34">
        <f t="shared" si="160"/>
        <v>1421.7847514452403</v>
      </c>
      <c r="T477" s="34">
        <f t="shared" si="161"/>
        <v>31.443316579574297</v>
      </c>
      <c r="U477" s="34">
        <f t="shared" si="162"/>
        <v>1011.0068964625627</v>
      </c>
      <c r="V477" s="34">
        <f t="shared" si="163"/>
        <v>1042.450213042137</v>
      </c>
      <c r="X477" s="34">
        <f t="shared" si="167"/>
        <v>107.91466382268048</v>
      </c>
      <c r="Y477" s="34">
        <f t="shared" si="168"/>
        <v>1145.8789609101191</v>
      </c>
      <c r="Z477" s="34">
        <f t="shared" si="169"/>
        <v>1253.7936247327996</v>
      </c>
      <c r="AA477" s="34">
        <f t="shared" si="170"/>
        <v>33571.975352016576</v>
      </c>
      <c r="AB477" s="33">
        <f t="shared" si="164"/>
        <v>3.351510869814323</v>
      </c>
      <c r="AC477" s="11">
        <f t="shared" si="165"/>
        <v>53022</v>
      </c>
    </row>
    <row r="478" spans="1:29">
      <c r="A478" s="17">
        <f t="shared" si="166"/>
        <v>453</v>
      </c>
      <c r="B478" s="19">
        <f t="shared" si="151"/>
        <v>53053</v>
      </c>
      <c r="C478" s="20">
        <f>IF(A478&gt;$C$3,"_",IFERROR(VLOOKUP(B478,BAZA_LIBOR_WIBOR_KURS!$C$2:$F$145,2,FALSE),C477))</f>
        <v>-7.3200000000000001E-3</v>
      </c>
      <c r="D478" s="20">
        <f t="shared" si="152"/>
        <v>0.02</v>
      </c>
      <c r="E478" s="27">
        <f t="shared" si="153"/>
        <v>10.58459562465813</v>
      </c>
      <c r="F478" s="27">
        <f t="shared" si="154"/>
        <v>352.67160045230656</v>
      </c>
      <c r="G478" s="30">
        <f>IF(A478&gt;$C$3,"_",$C$8-SUM($F$26:F478))</f>
        <v>9664.2958676784183</v>
      </c>
      <c r="H478" s="21">
        <f>IF(A478&gt;$C$3,"_",IFERROR(VLOOKUP(B478,BAZA_LIBOR_WIBOR_KURS!$C$2:$F$145,4,FALSE),H477))</f>
        <v>3.9140000000000001</v>
      </c>
      <c r="I478" s="20">
        <f>IF(A478&gt;$C$3,"_",IFERROR(VLOOKUP(B478,BAZA_LIBOR_WIBOR_KURS!$C$2:$F$145,3,FALSE),I477))</f>
        <v>1.7299999999999999E-2</v>
      </c>
      <c r="J478" s="20">
        <f t="shared" si="155"/>
        <v>0.02</v>
      </c>
      <c r="K478" s="28">
        <f t="shared" si="150"/>
        <v>0</v>
      </c>
      <c r="L478" s="21">
        <f t="shared" si="156"/>
        <v>3006.51</v>
      </c>
      <c r="M478" s="21">
        <f t="shared" si="157"/>
        <v>-3006.51</v>
      </c>
      <c r="N478" s="31">
        <f>IF(A478&gt;$C$3,"_",$C$2-SUM($M$26:M478))</f>
        <v>970248.76507922623</v>
      </c>
      <c r="P478" s="34">
        <f t="shared" si="158"/>
        <v>41.428107274911923</v>
      </c>
      <c r="Q478" s="34">
        <f t="shared" si="159"/>
        <v>1380.3566441703279</v>
      </c>
      <c r="R478" s="34">
        <f t="shared" si="160"/>
        <v>1421.7847514452399</v>
      </c>
      <c r="T478" s="34">
        <f t="shared" si="161"/>
        <v>30.375019292312171</v>
      </c>
      <c r="U478" s="34">
        <f t="shared" si="162"/>
        <v>1012.0751937498245</v>
      </c>
      <c r="V478" s="34">
        <f t="shared" si="163"/>
        <v>1042.4502130421367</v>
      </c>
      <c r="X478" s="34">
        <f t="shared" si="167"/>
        <v>104.35289005251819</v>
      </c>
      <c r="Y478" s="34">
        <f t="shared" si="168"/>
        <v>1149.4407346802816</v>
      </c>
      <c r="Z478" s="34">
        <f t="shared" si="169"/>
        <v>1253.7936247327998</v>
      </c>
      <c r="AA478" s="34">
        <f t="shared" si="170"/>
        <v>32422.534617336296</v>
      </c>
      <c r="AB478" s="33">
        <f t="shared" si="164"/>
        <v>3.3548781060988895</v>
      </c>
      <c r="AC478" s="11">
        <f t="shared" si="165"/>
        <v>53053</v>
      </c>
    </row>
    <row r="479" spans="1:29">
      <c r="A479" s="17">
        <f t="shared" si="166"/>
        <v>454</v>
      </c>
      <c r="B479" s="19">
        <f t="shared" si="151"/>
        <v>53083</v>
      </c>
      <c r="C479" s="20">
        <f>IF(A479&gt;$C$3,"_",IFERROR(VLOOKUP(B479,BAZA_LIBOR_WIBOR_KURS!$C$2:$F$145,2,FALSE),C478))</f>
        <v>-7.3200000000000001E-3</v>
      </c>
      <c r="D479" s="20">
        <f t="shared" si="152"/>
        <v>0.02</v>
      </c>
      <c r="E479" s="27">
        <f t="shared" si="153"/>
        <v>10.211939300180196</v>
      </c>
      <c r="F479" s="27">
        <f t="shared" si="154"/>
        <v>353.04425677678449</v>
      </c>
      <c r="G479" s="30">
        <f>IF(A479&gt;$C$3,"_",$C$8-SUM($F$26:F479))</f>
        <v>9311.2516109016287</v>
      </c>
      <c r="H479" s="21">
        <f>IF(A479&gt;$C$3,"_",IFERROR(VLOOKUP(B479,BAZA_LIBOR_WIBOR_KURS!$C$2:$F$145,4,FALSE),H478))</f>
        <v>3.9140000000000001</v>
      </c>
      <c r="I479" s="20">
        <f>IF(A479&gt;$C$3,"_",IFERROR(VLOOKUP(B479,BAZA_LIBOR_WIBOR_KURS!$C$2:$F$145,3,FALSE),I478))</f>
        <v>1.7299999999999999E-2</v>
      </c>
      <c r="J479" s="20">
        <f t="shared" si="155"/>
        <v>0.02</v>
      </c>
      <c r="K479" s="28">
        <f t="shared" si="150"/>
        <v>0</v>
      </c>
      <c r="L479" s="21">
        <f t="shared" si="156"/>
        <v>3015.86</v>
      </c>
      <c r="M479" s="21">
        <f t="shared" si="157"/>
        <v>-3015.86</v>
      </c>
      <c r="N479" s="31">
        <f>IF(A479&gt;$C$3,"_",$C$2-SUM($M$26:M479))</f>
        <v>973264.62507922621</v>
      </c>
      <c r="P479" s="34">
        <f t="shared" si="158"/>
        <v>39.969530420905294</v>
      </c>
      <c r="Q479" s="34">
        <f t="shared" si="159"/>
        <v>1381.8152210243345</v>
      </c>
      <c r="R479" s="34">
        <f t="shared" si="160"/>
        <v>1421.7847514452399</v>
      </c>
      <c r="T479" s="34">
        <f t="shared" si="161"/>
        <v>29.305593170916531</v>
      </c>
      <c r="U479" s="34">
        <f t="shared" si="162"/>
        <v>1013.1446198712201</v>
      </c>
      <c r="V479" s="34">
        <f t="shared" si="163"/>
        <v>1042.4502130421367</v>
      </c>
      <c r="X479" s="34">
        <f t="shared" si="167"/>
        <v>100.78004510222031</v>
      </c>
      <c r="Y479" s="34">
        <f t="shared" si="168"/>
        <v>1153.0135796305792</v>
      </c>
      <c r="Z479" s="34">
        <f t="shared" si="169"/>
        <v>1253.7936247327996</v>
      </c>
      <c r="AA479" s="34">
        <f t="shared" si="170"/>
        <v>31269.521037705716</v>
      </c>
      <c r="AB479" s="33">
        <f t="shared" si="164"/>
        <v>3.3582511078419692</v>
      </c>
      <c r="AC479" s="11">
        <f t="shared" si="165"/>
        <v>53083</v>
      </c>
    </row>
    <row r="480" spans="1:29">
      <c r="A480" s="17">
        <f t="shared" si="166"/>
        <v>455</v>
      </c>
      <c r="B480" s="19">
        <f t="shared" si="151"/>
        <v>53114</v>
      </c>
      <c r="C480" s="20">
        <f>IF(A480&gt;$C$3,"_",IFERROR(VLOOKUP(B480,BAZA_LIBOR_WIBOR_KURS!$C$2:$F$145,2,FALSE),C479))</f>
        <v>-7.3200000000000001E-3</v>
      </c>
      <c r="D480" s="20">
        <f t="shared" si="152"/>
        <v>0.02</v>
      </c>
      <c r="E480" s="27">
        <f t="shared" si="153"/>
        <v>9.8388892021860546</v>
      </c>
      <c r="F480" s="27">
        <f t="shared" si="154"/>
        <v>353.41730687477849</v>
      </c>
      <c r="G480" s="30">
        <f>IF(A480&gt;$C$3,"_",$C$8-SUM($F$26:F480))</f>
        <v>8957.8343040268519</v>
      </c>
      <c r="H480" s="21">
        <f>IF(A480&gt;$C$3,"_",IFERROR(VLOOKUP(B480,BAZA_LIBOR_WIBOR_KURS!$C$2:$F$145,4,FALSE),H479))</f>
        <v>3.9140000000000001</v>
      </c>
      <c r="I480" s="20">
        <f>IF(A480&gt;$C$3,"_",IFERROR(VLOOKUP(B480,BAZA_LIBOR_WIBOR_KURS!$C$2:$F$145,3,FALSE),I479))</f>
        <v>1.7299999999999999E-2</v>
      </c>
      <c r="J480" s="20">
        <f t="shared" si="155"/>
        <v>0.02</v>
      </c>
      <c r="K480" s="28">
        <f t="shared" si="150"/>
        <v>0</v>
      </c>
      <c r="L480" s="21">
        <f t="shared" si="156"/>
        <v>3025.23</v>
      </c>
      <c r="M480" s="21">
        <f t="shared" si="157"/>
        <v>-3025.23</v>
      </c>
      <c r="N480" s="31">
        <f>IF(A480&gt;$C$3,"_",$C$2-SUM($M$26:M480))</f>
        <v>976289.8550792262</v>
      </c>
      <c r="P480" s="34">
        <f t="shared" si="158"/>
        <v>38.509412337356217</v>
      </c>
      <c r="Q480" s="34">
        <f t="shared" si="159"/>
        <v>1383.2753391078832</v>
      </c>
      <c r="R480" s="34">
        <f t="shared" si="160"/>
        <v>1421.7847514452394</v>
      </c>
      <c r="T480" s="34">
        <f t="shared" si="161"/>
        <v>28.235037022585924</v>
      </c>
      <c r="U480" s="34">
        <f t="shared" si="162"/>
        <v>1014.2151760195503</v>
      </c>
      <c r="V480" s="34">
        <f t="shared" si="163"/>
        <v>1042.4502130421363</v>
      </c>
      <c r="X480" s="34">
        <f t="shared" si="167"/>
        <v>97.19609455886858</v>
      </c>
      <c r="Y480" s="34">
        <f t="shared" si="168"/>
        <v>1156.5975301739309</v>
      </c>
      <c r="Z480" s="34">
        <f t="shared" si="169"/>
        <v>1253.7936247327993</v>
      </c>
      <c r="AA480" s="34">
        <f t="shared" si="170"/>
        <v>30112.923507531785</v>
      </c>
      <c r="AB480" s="33">
        <f t="shared" si="164"/>
        <v>3.3616298856962556</v>
      </c>
      <c r="AC480" s="11">
        <f t="shared" si="165"/>
        <v>53114</v>
      </c>
    </row>
    <row r="481" spans="1:29">
      <c r="A481" s="17">
        <f t="shared" si="166"/>
        <v>456</v>
      </c>
      <c r="B481" s="19">
        <f t="shared" si="151"/>
        <v>53144</v>
      </c>
      <c r="C481" s="20">
        <f>IF(A481&gt;$C$3,"_",IFERROR(VLOOKUP(B481,BAZA_LIBOR_WIBOR_KURS!$C$2:$F$145,2,FALSE),C480))</f>
        <v>-7.3200000000000001E-3</v>
      </c>
      <c r="D481" s="20">
        <f t="shared" si="152"/>
        <v>0.02</v>
      </c>
      <c r="E481" s="27">
        <f t="shared" si="153"/>
        <v>9.4654449145883746</v>
      </c>
      <c r="F481" s="27">
        <f t="shared" si="154"/>
        <v>353.79075116237613</v>
      </c>
      <c r="G481" s="30">
        <f>IF(A481&gt;$C$3,"_",$C$8-SUM($F$26:F481))</f>
        <v>8604.0435528644739</v>
      </c>
      <c r="H481" s="21">
        <f>IF(A481&gt;$C$3,"_",IFERROR(VLOOKUP(B481,BAZA_LIBOR_WIBOR_KURS!$C$2:$F$145,4,FALSE),H480))</f>
        <v>3.9140000000000001</v>
      </c>
      <c r="I481" s="20">
        <f>IF(A481&gt;$C$3,"_",IFERROR(VLOOKUP(B481,BAZA_LIBOR_WIBOR_KURS!$C$2:$F$145,3,FALSE),I480))</f>
        <v>1.7299999999999999E-2</v>
      </c>
      <c r="J481" s="20">
        <f t="shared" si="155"/>
        <v>0.02</v>
      </c>
      <c r="K481" s="28">
        <f t="shared" si="150"/>
        <v>0</v>
      </c>
      <c r="L481" s="21">
        <f t="shared" si="156"/>
        <v>3034.63</v>
      </c>
      <c r="M481" s="21">
        <f t="shared" si="157"/>
        <v>-3034.63</v>
      </c>
      <c r="N481" s="31">
        <f>IF(A481&gt;$C$3,"_",$C$2-SUM($M$26:M481))</f>
        <v>979324.4850792262</v>
      </c>
      <c r="P481" s="34">
        <f t="shared" si="158"/>
        <v>37.047751395698903</v>
      </c>
      <c r="Q481" s="34">
        <f t="shared" si="159"/>
        <v>1384.7370000495403</v>
      </c>
      <c r="R481" s="34">
        <f t="shared" si="160"/>
        <v>1421.7847514452392</v>
      </c>
      <c r="T481" s="34">
        <f t="shared" si="161"/>
        <v>27.163349653258607</v>
      </c>
      <c r="U481" s="34">
        <f t="shared" si="162"/>
        <v>1015.2868633888775</v>
      </c>
      <c r="V481" s="34">
        <f t="shared" si="163"/>
        <v>1042.4502130421361</v>
      </c>
      <c r="X481" s="34">
        <f t="shared" si="167"/>
        <v>93.601003902577958</v>
      </c>
      <c r="Y481" s="34">
        <f t="shared" si="168"/>
        <v>1160.1926208302216</v>
      </c>
      <c r="Z481" s="34">
        <f t="shared" si="169"/>
        <v>1253.7936247327996</v>
      </c>
      <c r="AA481" s="34">
        <f t="shared" si="170"/>
        <v>28952.730886701564</v>
      </c>
      <c r="AB481" s="33">
        <f t="shared" si="164"/>
        <v>3.3650144503351065</v>
      </c>
      <c r="AC481" s="11">
        <f t="shared" si="165"/>
        <v>53144</v>
      </c>
    </row>
    <row r="482" spans="1:29">
      <c r="A482" s="17">
        <f t="shared" si="166"/>
        <v>457</v>
      </c>
      <c r="B482" s="19">
        <f t="shared" si="151"/>
        <v>53175</v>
      </c>
      <c r="C482" s="20">
        <f>IF(A482&gt;$C$3,"_",IFERROR(VLOOKUP(B482,BAZA_LIBOR_WIBOR_KURS!$C$2:$F$145,2,FALSE),C481))</f>
        <v>-7.3200000000000001E-3</v>
      </c>
      <c r="D482" s="20">
        <f t="shared" si="152"/>
        <v>0.02</v>
      </c>
      <c r="E482" s="27">
        <f t="shared" si="153"/>
        <v>9.0916060208601284</v>
      </c>
      <c r="F482" s="27">
        <f t="shared" si="154"/>
        <v>354.16459005610443</v>
      </c>
      <c r="G482" s="30">
        <f>IF(A482&gt;$C$3,"_",$C$8-SUM($F$26:F482))</f>
        <v>8249.8789628083759</v>
      </c>
      <c r="H482" s="21">
        <f>IF(A482&gt;$C$3,"_",IFERROR(VLOOKUP(B482,BAZA_LIBOR_WIBOR_KURS!$C$2:$F$145,4,FALSE),H481))</f>
        <v>3.9140000000000001</v>
      </c>
      <c r="I482" s="20">
        <f>IF(A482&gt;$C$3,"_",IFERROR(VLOOKUP(B482,BAZA_LIBOR_WIBOR_KURS!$C$2:$F$145,3,FALSE),I481))</f>
        <v>1.7299999999999999E-2</v>
      </c>
      <c r="J482" s="20">
        <f t="shared" si="155"/>
        <v>0.02</v>
      </c>
      <c r="K482" s="28">
        <f t="shared" si="150"/>
        <v>0</v>
      </c>
      <c r="L482" s="21">
        <f t="shared" si="156"/>
        <v>3044.07</v>
      </c>
      <c r="M482" s="21">
        <f t="shared" si="157"/>
        <v>-3044.07</v>
      </c>
      <c r="N482" s="31">
        <f>IF(A482&gt;$C$3,"_",$C$2-SUM($M$26:M482))</f>
        <v>982368.55507922615</v>
      </c>
      <c r="P482" s="34">
        <f t="shared" si="158"/>
        <v>35.584545965646541</v>
      </c>
      <c r="Q482" s="34">
        <f t="shared" si="159"/>
        <v>1386.2002054795928</v>
      </c>
      <c r="R482" s="34">
        <f t="shared" si="160"/>
        <v>1421.7847514452394</v>
      </c>
      <c r="T482" s="34">
        <f t="shared" si="161"/>
        <v>26.090529867611021</v>
      </c>
      <c r="U482" s="34">
        <f t="shared" si="162"/>
        <v>1016.3596831745252</v>
      </c>
      <c r="V482" s="34">
        <f t="shared" si="163"/>
        <v>1042.4502130421363</v>
      </c>
      <c r="X482" s="34">
        <f t="shared" si="167"/>
        <v>89.994738506164026</v>
      </c>
      <c r="Y482" s="34">
        <f t="shared" si="168"/>
        <v>1163.7988862266357</v>
      </c>
      <c r="Z482" s="34">
        <f t="shared" si="169"/>
        <v>1253.7936247327998</v>
      </c>
      <c r="AA482" s="34">
        <f t="shared" si="170"/>
        <v>27788.932000474928</v>
      </c>
      <c r="AB482" s="33">
        <f t="shared" si="164"/>
        <v>3.3684048124525674</v>
      </c>
      <c r="AC482" s="11">
        <f t="shared" si="165"/>
        <v>53175</v>
      </c>
    </row>
    <row r="483" spans="1:29">
      <c r="A483" s="17">
        <f t="shared" si="166"/>
        <v>458</v>
      </c>
      <c r="B483" s="19">
        <f t="shared" si="151"/>
        <v>53206</v>
      </c>
      <c r="C483" s="20">
        <f>IF(A483&gt;$C$3,"_",IFERROR(VLOOKUP(B483,BAZA_LIBOR_WIBOR_KURS!$C$2:$F$145,2,FALSE),C482))</f>
        <v>-7.3200000000000001E-3</v>
      </c>
      <c r="D483" s="20">
        <f t="shared" si="152"/>
        <v>0.02</v>
      </c>
      <c r="E483" s="27">
        <f t="shared" si="153"/>
        <v>8.7173721040341849</v>
      </c>
      <c r="F483" s="27">
        <f t="shared" si="154"/>
        <v>354.53882397293057</v>
      </c>
      <c r="G483" s="30">
        <f>IF(A483&gt;$C$3,"_",$C$8-SUM($F$26:F483))</f>
        <v>7895.3401388354396</v>
      </c>
      <c r="H483" s="21">
        <f>IF(A483&gt;$C$3,"_",IFERROR(VLOOKUP(B483,BAZA_LIBOR_WIBOR_KURS!$C$2:$F$145,4,FALSE),H482))</f>
        <v>3.9140000000000001</v>
      </c>
      <c r="I483" s="20">
        <f>IF(A483&gt;$C$3,"_",IFERROR(VLOOKUP(B483,BAZA_LIBOR_WIBOR_KURS!$C$2:$F$145,3,FALSE),I482))</f>
        <v>1.7299999999999999E-2</v>
      </c>
      <c r="J483" s="20">
        <f t="shared" si="155"/>
        <v>0.02</v>
      </c>
      <c r="K483" s="28">
        <f t="shared" si="150"/>
        <v>0</v>
      </c>
      <c r="L483" s="21">
        <f t="shared" si="156"/>
        <v>3053.53</v>
      </c>
      <c r="M483" s="21">
        <f t="shared" si="157"/>
        <v>-3053.53</v>
      </c>
      <c r="N483" s="31">
        <f>IF(A483&gt;$C$3,"_",$C$2-SUM($M$26:M483))</f>
        <v>985422.08507922618</v>
      </c>
      <c r="P483" s="34">
        <f t="shared" si="158"/>
        <v>34.119794415189801</v>
      </c>
      <c r="Q483" s="34">
        <f t="shared" si="159"/>
        <v>1387.6649570300503</v>
      </c>
      <c r="R483" s="34">
        <f t="shared" si="160"/>
        <v>1421.7847514452401</v>
      </c>
      <c r="T483" s="34">
        <f t="shared" si="161"/>
        <v>25.016576469056627</v>
      </c>
      <c r="U483" s="34">
        <f t="shared" si="162"/>
        <v>1017.4336365730802</v>
      </c>
      <c r="V483" s="34">
        <f t="shared" si="163"/>
        <v>1042.4502130421367</v>
      </c>
      <c r="X483" s="34">
        <f t="shared" si="167"/>
        <v>86.377263634809566</v>
      </c>
      <c r="Y483" s="34">
        <f t="shared" si="168"/>
        <v>1167.4163610979899</v>
      </c>
      <c r="Z483" s="34">
        <f t="shared" si="169"/>
        <v>1253.7936247327996</v>
      </c>
      <c r="AA483" s="34">
        <f t="shared" si="170"/>
        <v>26621.515639376939</v>
      </c>
      <c r="AB483" s="33">
        <f t="shared" si="164"/>
        <v>3.3718009827634363</v>
      </c>
      <c r="AC483" s="11">
        <f t="shared" si="165"/>
        <v>53206</v>
      </c>
    </row>
    <row r="484" spans="1:29">
      <c r="A484" s="17">
        <f t="shared" si="166"/>
        <v>459</v>
      </c>
      <c r="B484" s="19">
        <f t="shared" si="151"/>
        <v>53236</v>
      </c>
      <c r="C484" s="20">
        <f>IF(A484&gt;$C$3,"_",IFERROR(VLOOKUP(B484,BAZA_LIBOR_WIBOR_KURS!$C$2:$F$145,2,FALSE),C483))</f>
        <v>-7.3200000000000001E-3</v>
      </c>
      <c r="D484" s="20">
        <f t="shared" si="152"/>
        <v>0.02</v>
      </c>
      <c r="E484" s="27">
        <f t="shared" si="153"/>
        <v>8.3427427467027808</v>
      </c>
      <c r="F484" s="27">
        <f t="shared" si="154"/>
        <v>354.91345333026169</v>
      </c>
      <c r="G484" s="30">
        <f>IF(A484&gt;$C$3,"_",$C$8-SUM($F$26:F484))</f>
        <v>7540.4266855051828</v>
      </c>
      <c r="H484" s="21">
        <f>IF(A484&gt;$C$3,"_",IFERROR(VLOOKUP(B484,BAZA_LIBOR_WIBOR_KURS!$C$2:$F$145,4,FALSE),H483))</f>
        <v>3.9140000000000001</v>
      </c>
      <c r="I484" s="20">
        <f>IF(A484&gt;$C$3,"_",IFERROR(VLOOKUP(B484,BAZA_LIBOR_WIBOR_KURS!$C$2:$F$145,3,FALSE),I483))</f>
        <v>1.7299999999999999E-2</v>
      </c>
      <c r="J484" s="20">
        <f t="shared" si="155"/>
        <v>0.02</v>
      </c>
      <c r="K484" s="28">
        <f t="shared" si="150"/>
        <v>0</v>
      </c>
      <c r="L484" s="21">
        <f t="shared" si="156"/>
        <v>3063.02</v>
      </c>
      <c r="M484" s="21">
        <f t="shared" si="157"/>
        <v>-3063.02</v>
      </c>
      <c r="N484" s="31">
        <f>IF(A484&gt;$C$3,"_",$C$2-SUM($M$26:M484))</f>
        <v>988485.1050792262</v>
      </c>
      <c r="P484" s="34">
        <f t="shared" si="158"/>
        <v>32.653495110594683</v>
      </c>
      <c r="Q484" s="34">
        <f t="shared" si="159"/>
        <v>1389.1312563346444</v>
      </c>
      <c r="R484" s="34">
        <f t="shared" si="160"/>
        <v>1421.784751445239</v>
      </c>
      <c r="T484" s="34">
        <f t="shared" si="161"/>
        <v>23.941488259744382</v>
      </c>
      <c r="U484" s="34">
        <f t="shared" si="162"/>
        <v>1018.5087247823916</v>
      </c>
      <c r="V484" s="34">
        <f t="shared" si="163"/>
        <v>1042.4502130421361</v>
      </c>
      <c r="X484" s="34">
        <f t="shared" si="167"/>
        <v>82.748544445729976</v>
      </c>
      <c r="Y484" s="34">
        <f t="shared" si="168"/>
        <v>1171.0450802870696</v>
      </c>
      <c r="Z484" s="34">
        <f t="shared" si="169"/>
        <v>1253.7936247327996</v>
      </c>
      <c r="AA484" s="34">
        <f t="shared" si="170"/>
        <v>25450.47055908987</v>
      </c>
      <c r="AB484" s="33">
        <f t="shared" si="164"/>
        <v>3.3752029720032715</v>
      </c>
      <c r="AC484" s="11">
        <f t="shared" si="165"/>
        <v>53236</v>
      </c>
    </row>
    <row r="485" spans="1:29">
      <c r="A485" s="17">
        <f t="shared" si="166"/>
        <v>460</v>
      </c>
      <c r="B485" s="19">
        <f t="shared" si="151"/>
        <v>53267</v>
      </c>
      <c r="C485" s="20">
        <f>IF(A485&gt;$C$3,"_",IFERROR(VLOOKUP(B485,BAZA_LIBOR_WIBOR_KURS!$C$2:$F$145,2,FALSE),C484))</f>
        <v>-7.3200000000000001E-3</v>
      </c>
      <c r="D485" s="20">
        <f t="shared" si="152"/>
        <v>0.02</v>
      </c>
      <c r="E485" s="27">
        <f t="shared" si="153"/>
        <v>7.9677175310171435</v>
      </c>
      <c r="F485" s="27">
        <f t="shared" si="154"/>
        <v>355.28847854594761</v>
      </c>
      <c r="G485" s="30">
        <f>IF(A485&gt;$C$3,"_",$C$8-SUM($F$26:F485))</f>
        <v>7185.1382069592364</v>
      </c>
      <c r="H485" s="21">
        <f>IF(A485&gt;$C$3,"_",IFERROR(VLOOKUP(B485,BAZA_LIBOR_WIBOR_KURS!$C$2:$F$145,4,FALSE),H484))</f>
        <v>3.9140000000000001</v>
      </c>
      <c r="I485" s="20">
        <f>IF(A485&gt;$C$3,"_",IFERROR(VLOOKUP(B485,BAZA_LIBOR_WIBOR_KURS!$C$2:$F$145,3,FALSE),I484))</f>
        <v>1.7299999999999999E-2</v>
      </c>
      <c r="J485" s="20">
        <f t="shared" si="155"/>
        <v>0.02</v>
      </c>
      <c r="K485" s="28">
        <f t="shared" si="150"/>
        <v>0</v>
      </c>
      <c r="L485" s="21">
        <f t="shared" si="156"/>
        <v>3072.54</v>
      </c>
      <c r="M485" s="21">
        <f t="shared" si="157"/>
        <v>-3072.54</v>
      </c>
      <c r="N485" s="31">
        <f>IF(A485&gt;$C$3,"_",$C$2-SUM($M$26:M485))</f>
        <v>991557.64507922623</v>
      </c>
      <c r="P485" s="34">
        <f t="shared" si="158"/>
        <v>31.185646416401102</v>
      </c>
      <c r="Q485" s="34">
        <f t="shared" si="159"/>
        <v>1390.5991050288389</v>
      </c>
      <c r="R485" s="34">
        <f t="shared" si="160"/>
        <v>1421.7847514452401</v>
      </c>
      <c r="T485" s="34">
        <f t="shared" si="161"/>
        <v>22.865264040557673</v>
      </c>
      <c r="U485" s="34">
        <f t="shared" si="162"/>
        <v>1019.5849490015792</v>
      </c>
      <c r="V485" s="34">
        <f t="shared" si="163"/>
        <v>1042.4502130421367</v>
      </c>
      <c r="X485" s="34">
        <f t="shared" si="167"/>
        <v>79.108545987837672</v>
      </c>
      <c r="Y485" s="34">
        <f t="shared" si="168"/>
        <v>1174.6850787449621</v>
      </c>
      <c r="Z485" s="34">
        <f t="shared" si="169"/>
        <v>1253.7936247327998</v>
      </c>
      <c r="AA485" s="34">
        <f t="shared" si="170"/>
        <v>24275.785480344908</v>
      </c>
      <c r="AB485" s="33">
        <f t="shared" si="164"/>
        <v>3.3786107909284691</v>
      </c>
      <c r="AC485" s="11">
        <f t="shared" si="165"/>
        <v>53267</v>
      </c>
    </row>
    <row r="486" spans="1:29">
      <c r="A486" s="17">
        <f t="shared" si="166"/>
        <v>461</v>
      </c>
      <c r="B486" s="19">
        <f t="shared" si="151"/>
        <v>53297</v>
      </c>
      <c r="C486" s="20">
        <f>IF(A486&gt;$C$3,"_",IFERROR(VLOOKUP(B486,BAZA_LIBOR_WIBOR_KURS!$C$2:$F$145,2,FALSE),C485))</f>
        <v>-7.3200000000000001E-3</v>
      </c>
      <c r="D486" s="20">
        <f t="shared" si="152"/>
        <v>0.02</v>
      </c>
      <c r="E486" s="27">
        <f t="shared" si="153"/>
        <v>7.5922960386869267</v>
      </c>
      <c r="F486" s="27">
        <f t="shared" si="154"/>
        <v>355.66390003827792</v>
      </c>
      <c r="G486" s="30">
        <f>IF(A486&gt;$C$3,"_",$C$8-SUM($F$26:F486))</f>
        <v>6829.4743069209653</v>
      </c>
      <c r="H486" s="21">
        <f>IF(A486&gt;$C$3,"_",IFERROR(VLOOKUP(B486,BAZA_LIBOR_WIBOR_KURS!$C$2:$F$145,4,FALSE),H485))</f>
        <v>3.9140000000000001</v>
      </c>
      <c r="I486" s="20">
        <f>IF(A486&gt;$C$3,"_",IFERROR(VLOOKUP(B486,BAZA_LIBOR_WIBOR_KURS!$C$2:$F$145,3,FALSE),I485))</f>
        <v>1.7299999999999999E-2</v>
      </c>
      <c r="J486" s="20">
        <f t="shared" si="155"/>
        <v>0.02</v>
      </c>
      <c r="K486" s="28">
        <f t="shared" si="150"/>
        <v>0</v>
      </c>
      <c r="L486" s="21">
        <f t="shared" si="156"/>
        <v>3082.09</v>
      </c>
      <c r="M486" s="21">
        <f t="shared" si="157"/>
        <v>-3082.09</v>
      </c>
      <c r="N486" s="31">
        <f>IF(A486&gt;$C$3,"_",$C$2-SUM($M$26:M486))</f>
        <v>994639.7350792262</v>
      </c>
      <c r="P486" s="34">
        <f t="shared" si="158"/>
        <v>29.716246695420633</v>
      </c>
      <c r="Q486" s="34">
        <f t="shared" si="159"/>
        <v>1392.0685047498198</v>
      </c>
      <c r="R486" s="34">
        <f t="shared" si="160"/>
        <v>1421.7847514452403</v>
      </c>
      <c r="T486" s="34">
        <f t="shared" si="161"/>
        <v>21.787902611112674</v>
      </c>
      <c r="U486" s="34">
        <f t="shared" si="162"/>
        <v>1020.6623104310244</v>
      </c>
      <c r="V486" s="34">
        <f t="shared" si="163"/>
        <v>1042.450213042137</v>
      </c>
      <c r="X486" s="34">
        <f t="shared" si="167"/>
        <v>75.457233201405415</v>
      </c>
      <c r="Y486" s="34">
        <f t="shared" si="168"/>
        <v>1178.3363915313944</v>
      </c>
      <c r="Z486" s="34">
        <f t="shared" si="169"/>
        <v>1253.7936247327998</v>
      </c>
      <c r="AA486" s="34">
        <f t="shared" si="170"/>
        <v>23097.449088813515</v>
      </c>
      <c r="AB486" s="33">
        <f t="shared" si="164"/>
        <v>3.3820244503162771</v>
      </c>
      <c r="AC486" s="11">
        <f t="shared" si="165"/>
        <v>53297</v>
      </c>
    </row>
    <row r="487" spans="1:29">
      <c r="A487" s="17">
        <f t="shared" si="166"/>
        <v>462</v>
      </c>
      <c r="B487" s="19">
        <f t="shared" si="151"/>
        <v>53328</v>
      </c>
      <c r="C487" s="20">
        <f>IF(A487&gt;$C$3,"_",IFERROR(VLOOKUP(B487,BAZA_LIBOR_WIBOR_KURS!$C$2:$F$145,2,FALSE),C486))</f>
        <v>-7.3200000000000001E-3</v>
      </c>
      <c r="D487" s="20">
        <f t="shared" si="152"/>
        <v>0.02</v>
      </c>
      <c r="E487" s="27">
        <f t="shared" si="153"/>
        <v>7.2164778509798193</v>
      </c>
      <c r="F487" s="27">
        <f t="shared" si="154"/>
        <v>356.03971822598533</v>
      </c>
      <c r="G487" s="30">
        <f>IF(A487&gt;$C$3,"_",$C$8-SUM($F$26:F487))</f>
        <v>6473.4345886949741</v>
      </c>
      <c r="H487" s="21">
        <f>IF(A487&gt;$C$3,"_",IFERROR(VLOOKUP(B487,BAZA_LIBOR_WIBOR_KURS!$C$2:$F$145,4,FALSE),H486))</f>
        <v>3.9140000000000001</v>
      </c>
      <c r="I487" s="20">
        <f>IF(A487&gt;$C$3,"_",IFERROR(VLOOKUP(B487,BAZA_LIBOR_WIBOR_KURS!$C$2:$F$145,3,FALSE),I486))</f>
        <v>1.7299999999999999E-2</v>
      </c>
      <c r="J487" s="20">
        <f t="shared" si="155"/>
        <v>0.02</v>
      </c>
      <c r="K487" s="28">
        <f t="shared" si="150"/>
        <v>0</v>
      </c>
      <c r="L487" s="21">
        <f t="shared" si="156"/>
        <v>3091.67</v>
      </c>
      <c r="M487" s="21">
        <f t="shared" si="157"/>
        <v>-3091.67</v>
      </c>
      <c r="N487" s="31">
        <f>IF(A487&gt;$C$3,"_",$C$2-SUM($M$26:M487))</f>
        <v>997731.40507922624</v>
      </c>
      <c r="P487" s="34">
        <f t="shared" si="158"/>
        <v>28.245294308735012</v>
      </c>
      <c r="Q487" s="34">
        <f t="shared" si="159"/>
        <v>1393.5394571365066</v>
      </c>
      <c r="R487" s="34">
        <f t="shared" si="160"/>
        <v>1421.7847514452417</v>
      </c>
      <c r="T487" s="34">
        <f t="shared" si="161"/>
        <v>20.709402769757244</v>
      </c>
      <c r="U487" s="34">
        <f t="shared" si="162"/>
        <v>1021.7408102723807</v>
      </c>
      <c r="V487" s="34">
        <f t="shared" si="163"/>
        <v>1042.4502130421379</v>
      </c>
      <c r="X487" s="34">
        <f t="shared" si="167"/>
        <v>71.794570917728677</v>
      </c>
      <c r="Y487" s="34">
        <f t="shared" si="168"/>
        <v>1181.999053815071</v>
      </c>
      <c r="Z487" s="34">
        <f t="shared" si="169"/>
        <v>1253.7936247327996</v>
      </c>
      <c r="AA487" s="34">
        <f t="shared" si="170"/>
        <v>21915.450034998445</v>
      </c>
      <c r="AB487" s="33">
        <f t="shared" si="164"/>
        <v>3.3854439609648606</v>
      </c>
      <c r="AC487" s="11">
        <f t="shared" si="165"/>
        <v>53328</v>
      </c>
    </row>
    <row r="488" spans="1:29">
      <c r="A488" s="17">
        <f t="shared" si="166"/>
        <v>463</v>
      </c>
      <c r="B488" s="19">
        <f t="shared" si="151"/>
        <v>53359</v>
      </c>
      <c r="C488" s="20">
        <f>IF(A488&gt;$C$3,"_",IFERROR(VLOOKUP(B488,BAZA_LIBOR_WIBOR_KURS!$C$2:$F$145,2,FALSE),C487))</f>
        <v>-7.3200000000000001E-3</v>
      </c>
      <c r="D488" s="20">
        <f t="shared" si="152"/>
        <v>0.02</v>
      </c>
      <c r="E488" s="27">
        <f t="shared" si="153"/>
        <v>6.8402625487210225</v>
      </c>
      <c r="F488" s="27">
        <f t="shared" si="154"/>
        <v>356.41593352824384</v>
      </c>
      <c r="G488" s="30">
        <f>IF(A488&gt;$C$3,"_",$C$8-SUM($F$26:F488))</f>
        <v>6117.0186551667284</v>
      </c>
      <c r="H488" s="21">
        <f>IF(A488&gt;$C$3,"_",IFERROR(VLOOKUP(B488,BAZA_LIBOR_WIBOR_KURS!$C$2:$F$145,4,FALSE),H487))</f>
        <v>3.9140000000000001</v>
      </c>
      <c r="I488" s="20">
        <f>IF(A488&gt;$C$3,"_",IFERROR(VLOOKUP(B488,BAZA_LIBOR_WIBOR_KURS!$C$2:$F$145,3,FALSE),I487))</f>
        <v>1.7299999999999999E-2</v>
      </c>
      <c r="J488" s="20">
        <f t="shared" si="155"/>
        <v>0.02</v>
      </c>
      <c r="K488" s="28">
        <f t="shared" si="150"/>
        <v>0</v>
      </c>
      <c r="L488" s="21">
        <f t="shared" si="156"/>
        <v>3101.28</v>
      </c>
      <c r="M488" s="21">
        <f t="shared" si="157"/>
        <v>-3101.28</v>
      </c>
      <c r="N488" s="31">
        <f>IF(A488&gt;$C$3,"_",$C$2-SUM($M$26:M488))</f>
        <v>1000832.6850792263</v>
      </c>
      <c r="P488" s="34">
        <f t="shared" si="158"/>
        <v>26.772787615694082</v>
      </c>
      <c r="Q488" s="34">
        <f t="shared" si="159"/>
        <v>1395.0119638295464</v>
      </c>
      <c r="R488" s="34">
        <f t="shared" si="160"/>
        <v>1421.7847514452405</v>
      </c>
      <c r="T488" s="34">
        <f t="shared" si="161"/>
        <v>19.629763313569413</v>
      </c>
      <c r="U488" s="34">
        <f t="shared" si="162"/>
        <v>1022.8204497285677</v>
      </c>
      <c r="V488" s="34">
        <f t="shared" si="163"/>
        <v>1042.4502130421372</v>
      </c>
      <c r="X488" s="34">
        <f t="shared" si="167"/>
        <v>68.120523858786825</v>
      </c>
      <c r="Y488" s="34">
        <f t="shared" si="168"/>
        <v>1185.6731008740128</v>
      </c>
      <c r="Z488" s="34">
        <f t="shared" si="169"/>
        <v>1253.7936247327996</v>
      </c>
      <c r="AA488" s="34">
        <f t="shared" si="170"/>
        <v>20729.776934124431</v>
      </c>
      <c r="AB488" s="33">
        <f t="shared" si="164"/>
        <v>3.3888693336933122</v>
      </c>
      <c r="AC488" s="11">
        <f t="shared" si="165"/>
        <v>53359</v>
      </c>
    </row>
    <row r="489" spans="1:29">
      <c r="A489" s="17">
        <f t="shared" si="166"/>
        <v>464</v>
      </c>
      <c r="B489" s="19">
        <f t="shared" si="151"/>
        <v>53387</v>
      </c>
      <c r="C489" s="20">
        <f>IF(A489&gt;$C$3,"_",IFERROR(VLOOKUP(B489,BAZA_LIBOR_WIBOR_KURS!$C$2:$F$145,2,FALSE),C488))</f>
        <v>-7.3200000000000001E-3</v>
      </c>
      <c r="D489" s="20">
        <f t="shared" si="152"/>
        <v>0.02</v>
      </c>
      <c r="E489" s="27">
        <f t="shared" si="153"/>
        <v>6.4636497122928436</v>
      </c>
      <c r="F489" s="27">
        <f t="shared" si="154"/>
        <v>356.79254636467186</v>
      </c>
      <c r="G489" s="30">
        <f>IF(A489&gt;$C$3,"_",$C$8-SUM($F$26:F489))</f>
        <v>5760.2261088020605</v>
      </c>
      <c r="H489" s="21">
        <f>IF(A489&gt;$C$3,"_",IFERROR(VLOOKUP(B489,BAZA_LIBOR_WIBOR_KURS!$C$2:$F$145,4,FALSE),H488))</f>
        <v>3.9140000000000001</v>
      </c>
      <c r="I489" s="20">
        <f>IF(A489&gt;$C$3,"_",IFERROR(VLOOKUP(B489,BAZA_LIBOR_WIBOR_KURS!$C$2:$F$145,3,FALSE),I488))</f>
        <v>1.7299999999999999E-2</v>
      </c>
      <c r="J489" s="20">
        <f t="shared" si="155"/>
        <v>0.02</v>
      </c>
      <c r="K489" s="28">
        <f t="shared" si="150"/>
        <v>0</v>
      </c>
      <c r="L489" s="21">
        <f t="shared" si="156"/>
        <v>3110.92</v>
      </c>
      <c r="M489" s="21">
        <f t="shared" si="157"/>
        <v>-3110.92</v>
      </c>
      <c r="N489" s="31">
        <f>IF(A489&gt;$C$3,"_",$C$2-SUM($M$26:M489))</f>
        <v>1003943.6050792263</v>
      </c>
      <c r="P489" s="34">
        <f t="shared" si="158"/>
        <v>25.29872497391419</v>
      </c>
      <c r="Q489" s="34">
        <f t="shared" si="159"/>
        <v>1396.4860264713257</v>
      </c>
      <c r="R489" s="34">
        <f t="shared" si="160"/>
        <v>1421.7847514452399</v>
      </c>
      <c r="T489" s="34">
        <f t="shared" si="161"/>
        <v>18.548983038356223</v>
      </c>
      <c r="U489" s="34">
        <f t="shared" si="162"/>
        <v>1023.9012300037805</v>
      </c>
      <c r="V489" s="34">
        <f t="shared" si="163"/>
        <v>1042.4502130421367</v>
      </c>
      <c r="X489" s="34">
        <f t="shared" si="167"/>
        <v>64.43505663690344</v>
      </c>
      <c r="Y489" s="34">
        <f t="shared" si="168"/>
        <v>1189.3585680958963</v>
      </c>
      <c r="Z489" s="34">
        <f t="shared" si="169"/>
        <v>1253.7936247327998</v>
      </c>
      <c r="AA489" s="34">
        <f t="shared" si="170"/>
        <v>19540.418366028534</v>
      </c>
      <c r="AB489" s="33">
        <f t="shared" si="164"/>
        <v>3.3923005793417205</v>
      </c>
      <c r="AC489" s="11">
        <f t="shared" si="165"/>
        <v>53387</v>
      </c>
    </row>
    <row r="490" spans="1:29">
      <c r="A490" s="17">
        <f t="shared" si="166"/>
        <v>465</v>
      </c>
      <c r="B490" s="19">
        <f t="shared" si="151"/>
        <v>53418</v>
      </c>
      <c r="C490" s="20">
        <f>IF(A490&gt;$C$3,"_",IFERROR(VLOOKUP(B490,BAZA_LIBOR_WIBOR_KURS!$C$2:$F$145,2,FALSE),C489))</f>
        <v>-7.3200000000000001E-3</v>
      </c>
      <c r="D490" s="20">
        <f t="shared" si="152"/>
        <v>0.02</v>
      </c>
      <c r="E490" s="27">
        <f t="shared" si="153"/>
        <v>6.0866389216341776</v>
      </c>
      <c r="F490" s="27">
        <f t="shared" si="154"/>
        <v>357.16955715533084</v>
      </c>
      <c r="G490" s="30">
        <f>IF(A490&gt;$C$3,"_",$C$8-SUM($F$26:F490))</f>
        <v>5403.0565516467323</v>
      </c>
      <c r="H490" s="21">
        <f>IF(A490&gt;$C$3,"_",IFERROR(VLOOKUP(B490,BAZA_LIBOR_WIBOR_KURS!$C$2:$F$145,4,FALSE),H489))</f>
        <v>3.9140000000000001</v>
      </c>
      <c r="I490" s="20">
        <f>IF(A490&gt;$C$3,"_",IFERROR(VLOOKUP(B490,BAZA_LIBOR_WIBOR_KURS!$C$2:$F$145,3,FALSE),I489))</f>
        <v>1.7299999999999999E-2</v>
      </c>
      <c r="J490" s="20">
        <f t="shared" si="155"/>
        <v>0.02</v>
      </c>
      <c r="K490" s="28">
        <f t="shared" si="150"/>
        <v>0</v>
      </c>
      <c r="L490" s="21">
        <f t="shared" si="156"/>
        <v>3120.59</v>
      </c>
      <c r="M490" s="21">
        <f t="shared" si="157"/>
        <v>-3120.59</v>
      </c>
      <c r="N490" s="31">
        <f>IF(A490&gt;$C$3,"_",$C$2-SUM($M$26:M490))</f>
        <v>1007064.1950792263</v>
      </c>
      <c r="P490" s="34">
        <f t="shared" si="158"/>
        <v>23.823104739276172</v>
      </c>
      <c r="Q490" s="34">
        <f t="shared" si="159"/>
        <v>1397.961646705965</v>
      </c>
      <c r="R490" s="34">
        <f t="shared" si="160"/>
        <v>1421.7847514452412</v>
      </c>
      <c r="T490" s="34">
        <f t="shared" si="161"/>
        <v>17.46706073865224</v>
      </c>
      <c r="U490" s="34">
        <f t="shared" si="162"/>
        <v>1024.9831523034852</v>
      </c>
      <c r="V490" s="34">
        <f t="shared" si="163"/>
        <v>1042.4502130421374</v>
      </c>
      <c r="X490" s="34">
        <f t="shared" si="167"/>
        <v>60.738133754405361</v>
      </c>
      <c r="Y490" s="34">
        <f t="shared" si="168"/>
        <v>1193.0554909783937</v>
      </c>
      <c r="Z490" s="34">
        <f t="shared" si="169"/>
        <v>1253.7936247327991</v>
      </c>
      <c r="AA490" s="34">
        <f t="shared" si="170"/>
        <v>18347.362875050141</v>
      </c>
      <c r="AB490" s="33">
        <f t="shared" si="164"/>
        <v>3.3957377087712084</v>
      </c>
      <c r="AC490" s="11">
        <f t="shared" si="165"/>
        <v>53418</v>
      </c>
    </row>
    <row r="491" spans="1:29">
      <c r="A491" s="17">
        <f t="shared" si="166"/>
        <v>466</v>
      </c>
      <c r="B491" s="19">
        <f t="shared" si="151"/>
        <v>53448</v>
      </c>
      <c r="C491" s="20">
        <f>IF(A491&gt;$C$3,"_",IFERROR(VLOOKUP(B491,BAZA_LIBOR_WIBOR_KURS!$C$2:$F$145,2,FALSE),C490))</f>
        <v>-7.3200000000000001E-3</v>
      </c>
      <c r="D491" s="20">
        <f t="shared" si="152"/>
        <v>0.02</v>
      </c>
      <c r="E491" s="27">
        <f t="shared" si="153"/>
        <v>5.7092297562400471</v>
      </c>
      <c r="F491" s="27">
        <f t="shared" si="154"/>
        <v>357.54696632072512</v>
      </c>
      <c r="G491" s="30">
        <f>IF(A491&gt;$C$3,"_",$C$8-SUM($F$26:F491))</f>
        <v>5045.5095853260136</v>
      </c>
      <c r="H491" s="21">
        <f>IF(A491&gt;$C$3,"_",IFERROR(VLOOKUP(B491,BAZA_LIBOR_WIBOR_KURS!$C$2:$F$145,4,FALSE),H490))</f>
        <v>3.9140000000000001</v>
      </c>
      <c r="I491" s="20">
        <f>IF(A491&gt;$C$3,"_",IFERROR(VLOOKUP(B491,BAZA_LIBOR_WIBOR_KURS!$C$2:$F$145,3,FALSE),I490))</f>
        <v>1.7299999999999999E-2</v>
      </c>
      <c r="J491" s="20">
        <f t="shared" si="155"/>
        <v>0.02</v>
      </c>
      <c r="K491" s="28">
        <f t="shared" si="150"/>
        <v>0</v>
      </c>
      <c r="L491" s="21">
        <f t="shared" si="156"/>
        <v>3130.29</v>
      </c>
      <c r="M491" s="21">
        <f t="shared" si="157"/>
        <v>-3130.29</v>
      </c>
      <c r="N491" s="31">
        <f>IF(A491&gt;$C$3,"_",$C$2-SUM($M$26:M491))</f>
        <v>1010194.4850792263</v>
      </c>
      <c r="P491" s="34">
        <f t="shared" si="158"/>
        <v>22.345925265923544</v>
      </c>
      <c r="Q491" s="34">
        <f t="shared" si="159"/>
        <v>1399.4388261793181</v>
      </c>
      <c r="R491" s="34">
        <f t="shared" si="160"/>
        <v>1421.7847514452417</v>
      </c>
      <c r="T491" s="34">
        <f t="shared" si="161"/>
        <v>16.383995207718229</v>
      </c>
      <c r="U491" s="34">
        <f t="shared" si="162"/>
        <v>1026.0662178344198</v>
      </c>
      <c r="V491" s="34">
        <f t="shared" si="163"/>
        <v>1042.4502130421381</v>
      </c>
      <c r="X491" s="34">
        <f t="shared" si="167"/>
        <v>57.029719603280853</v>
      </c>
      <c r="Y491" s="34">
        <f t="shared" si="168"/>
        <v>1196.7639051295187</v>
      </c>
      <c r="Z491" s="34">
        <f t="shared" si="169"/>
        <v>1253.7936247327996</v>
      </c>
      <c r="AA491" s="34">
        <f t="shared" si="170"/>
        <v>17150.598969920622</v>
      </c>
      <c r="AB491" s="33">
        <f t="shared" si="164"/>
        <v>3.3991807328639618</v>
      </c>
      <c r="AC491" s="11">
        <f t="shared" si="165"/>
        <v>53448</v>
      </c>
    </row>
    <row r="492" spans="1:29">
      <c r="A492" s="17">
        <f t="shared" si="166"/>
        <v>467</v>
      </c>
      <c r="B492" s="19">
        <f t="shared" si="151"/>
        <v>53479</v>
      </c>
      <c r="C492" s="20">
        <f>IF(A492&gt;$C$3,"_",IFERROR(VLOOKUP(B492,BAZA_LIBOR_WIBOR_KURS!$C$2:$F$145,2,FALSE),C491))</f>
        <v>-7.3200000000000001E-3</v>
      </c>
      <c r="D492" s="20">
        <f t="shared" si="152"/>
        <v>0.02</v>
      </c>
      <c r="E492" s="27">
        <f t="shared" si="153"/>
        <v>5.3314217951611544</v>
      </c>
      <c r="F492" s="27">
        <f t="shared" si="154"/>
        <v>357.9247742818045</v>
      </c>
      <c r="G492" s="30">
        <f>IF(A492&gt;$C$3,"_",$C$8-SUM($F$26:F492))</f>
        <v>4687.5848110442021</v>
      </c>
      <c r="H492" s="21">
        <f>IF(A492&gt;$C$3,"_",IFERROR(VLOOKUP(B492,BAZA_LIBOR_WIBOR_KURS!$C$2:$F$145,4,FALSE),H491))</f>
        <v>3.9140000000000001</v>
      </c>
      <c r="I492" s="20">
        <f>IF(A492&gt;$C$3,"_",IFERROR(VLOOKUP(B492,BAZA_LIBOR_WIBOR_KURS!$C$2:$F$145,3,FALSE),I491))</f>
        <v>1.7299999999999999E-2</v>
      </c>
      <c r="J492" s="20">
        <f t="shared" si="155"/>
        <v>0.02</v>
      </c>
      <c r="K492" s="28">
        <f t="shared" si="150"/>
        <v>0</v>
      </c>
      <c r="L492" s="21">
        <f t="shared" si="156"/>
        <v>3140.02</v>
      </c>
      <c r="M492" s="21">
        <f t="shared" si="157"/>
        <v>-3140.02</v>
      </c>
      <c r="N492" s="31">
        <f>IF(A492&gt;$C$3,"_",$C$2-SUM($M$26:M492))</f>
        <v>1013334.5050792263</v>
      </c>
      <c r="P492" s="34">
        <f t="shared" si="158"/>
        <v>20.867184906260761</v>
      </c>
      <c r="Q492" s="34">
        <f t="shared" si="159"/>
        <v>1400.9175665389828</v>
      </c>
      <c r="R492" s="34">
        <f t="shared" si="160"/>
        <v>1421.7847514452435</v>
      </c>
      <c r="T492" s="34">
        <f t="shared" si="161"/>
        <v>15.299785237539879</v>
      </c>
      <c r="U492" s="34">
        <f t="shared" si="162"/>
        <v>1027.1504278045995</v>
      </c>
      <c r="V492" s="34">
        <f t="shared" si="163"/>
        <v>1042.4502130421395</v>
      </c>
      <c r="X492" s="34">
        <f t="shared" si="167"/>
        <v>53.309778464836597</v>
      </c>
      <c r="Y492" s="34">
        <f t="shared" si="168"/>
        <v>1200.4838462679629</v>
      </c>
      <c r="Z492" s="34">
        <f t="shared" si="169"/>
        <v>1253.7936247327996</v>
      </c>
      <c r="AA492" s="34">
        <f t="shared" si="170"/>
        <v>15950.115123652658</v>
      </c>
      <c r="AB492" s="33">
        <f t="shared" si="164"/>
        <v>3.4026296625232955</v>
      </c>
      <c r="AC492" s="11">
        <f t="shared" si="165"/>
        <v>53479</v>
      </c>
    </row>
    <row r="493" spans="1:29">
      <c r="A493" s="17">
        <f t="shared" si="166"/>
        <v>468</v>
      </c>
      <c r="B493" s="19">
        <f t="shared" si="151"/>
        <v>53509</v>
      </c>
      <c r="C493" s="20">
        <f>IF(A493&gt;$C$3,"_",IFERROR(VLOOKUP(B493,BAZA_LIBOR_WIBOR_KURS!$C$2:$F$145,2,FALSE),C492))</f>
        <v>-7.3200000000000001E-3</v>
      </c>
      <c r="D493" s="20">
        <f t="shared" si="152"/>
        <v>0.02</v>
      </c>
      <c r="E493" s="27">
        <f t="shared" si="153"/>
        <v>4.9532146170033737</v>
      </c>
      <c r="F493" s="27">
        <f t="shared" si="154"/>
        <v>358.30298145996176</v>
      </c>
      <c r="G493" s="30">
        <f>IF(A493&gt;$C$3,"_",$C$8-SUM($F$26:F493))</f>
        <v>4329.2818295842444</v>
      </c>
      <c r="H493" s="21">
        <f>IF(A493&gt;$C$3,"_",IFERROR(VLOOKUP(B493,BAZA_LIBOR_WIBOR_KURS!$C$2:$F$145,4,FALSE),H492))</f>
        <v>3.9140000000000001</v>
      </c>
      <c r="I493" s="20">
        <f>IF(A493&gt;$C$3,"_",IFERROR(VLOOKUP(B493,BAZA_LIBOR_WIBOR_KURS!$C$2:$F$145,3,FALSE),I492))</f>
        <v>1.7299999999999999E-2</v>
      </c>
      <c r="J493" s="20">
        <f t="shared" si="155"/>
        <v>0.02</v>
      </c>
      <c r="K493" s="28">
        <f t="shared" si="150"/>
        <v>0</v>
      </c>
      <c r="L493" s="21">
        <f t="shared" si="156"/>
        <v>3149.78</v>
      </c>
      <c r="M493" s="21">
        <f t="shared" si="157"/>
        <v>-3149.78</v>
      </c>
      <c r="N493" s="31">
        <f>IF(A493&gt;$C$3,"_",$C$2-SUM($M$26:M493))</f>
        <v>1016484.2850792264</v>
      </c>
      <c r="P493" s="34">
        <f t="shared" si="158"/>
        <v>19.386882010951204</v>
      </c>
      <c r="Q493" s="34">
        <f t="shared" si="159"/>
        <v>1402.3978694342904</v>
      </c>
      <c r="R493" s="34">
        <f t="shared" si="160"/>
        <v>1421.7847514452417</v>
      </c>
      <c r="T493" s="34">
        <f t="shared" si="161"/>
        <v>14.214429618826331</v>
      </c>
      <c r="U493" s="34">
        <f t="shared" si="162"/>
        <v>1028.2357834233117</v>
      </c>
      <c r="V493" s="34">
        <f t="shared" si="163"/>
        <v>1042.4502130421381</v>
      </c>
      <c r="X493" s="34">
        <f t="shared" si="167"/>
        <v>49.578274509353676</v>
      </c>
      <c r="Y493" s="34">
        <f t="shared" si="168"/>
        <v>1204.215350223446</v>
      </c>
      <c r="Z493" s="34">
        <f t="shared" si="169"/>
        <v>1253.7936247327996</v>
      </c>
      <c r="AA493" s="34">
        <f t="shared" si="170"/>
        <v>14745.899773429213</v>
      </c>
      <c r="AB493" s="33">
        <f t="shared" si="164"/>
        <v>3.4060845086736502</v>
      </c>
      <c r="AC493" s="11">
        <f t="shared" si="165"/>
        <v>53509</v>
      </c>
    </row>
    <row r="494" spans="1:29">
      <c r="A494" s="17">
        <f t="shared" si="166"/>
        <v>469</v>
      </c>
      <c r="B494" s="19">
        <f t="shared" si="151"/>
        <v>53540</v>
      </c>
      <c r="C494" s="20">
        <f>IF(A494&gt;$C$3,"_",IFERROR(VLOOKUP(B494,BAZA_LIBOR_WIBOR_KURS!$C$2:$F$145,2,FALSE),C493))</f>
        <v>-7.3200000000000001E-3</v>
      </c>
      <c r="D494" s="20">
        <f t="shared" si="152"/>
        <v>0.02</v>
      </c>
      <c r="E494" s="27">
        <f t="shared" si="153"/>
        <v>4.5746077999273513</v>
      </c>
      <c r="F494" s="27">
        <f t="shared" si="154"/>
        <v>358.68158827703814</v>
      </c>
      <c r="G494" s="30">
        <f>IF(A494&gt;$C$3,"_",$C$8-SUM($F$26:F494))</f>
        <v>3970.6002413072129</v>
      </c>
      <c r="H494" s="21">
        <f>IF(A494&gt;$C$3,"_",IFERROR(VLOOKUP(B494,BAZA_LIBOR_WIBOR_KURS!$C$2:$F$145,4,FALSE),H493))</f>
        <v>3.9140000000000001</v>
      </c>
      <c r="I494" s="20">
        <f>IF(A494&gt;$C$3,"_",IFERROR(VLOOKUP(B494,BAZA_LIBOR_WIBOR_KURS!$C$2:$F$145,3,FALSE),I493))</f>
        <v>1.7299999999999999E-2</v>
      </c>
      <c r="J494" s="20">
        <f t="shared" si="155"/>
        <v>0.02</v>
      </c>
      <c r="K494" s="28">
        <f t="shared" si="150"/>
        <v>0</v>
      </c>
      <c r="L494" s="21">
        <f t="shared" si="156"/>
        <v>3159.57</v>
      </c>
      <c r="M494" s="21">
        <f t="shared" si="157"/>
        <v>-3159.57</v>
      </c>
      <c r="N494" s="31">
        <f>IF(A494&gt;$C$3,"_",$C$2-SUM($M$26:M494))</f>
        <v>1019643.8550792263</v>
      </c>
      <c r="P494" s="34">
        <f t="shared" si="158"/>
        <v>17.905014928915655</v>
      </c>
      <c r="Q494" s="34">
        <f t="shared" si="159"/>
        <v>1403.8797365163273</v>
      </c>
      <c r="R494" s="34">
        <f t="shared" si="160"/>
        <v>1421.784751445243</v>
      </c>
      <c r="T494" s="34">
        <f t="shared" si="161"/>
        <v>13.127927141009042</v>
      </c>
      <c r="U494" s="34">
        <f t="shared" si="162"/>
        <v>1029.3222859011298</v>
      </c>
      <c r="V494" s="34">
        <f t="shared" si="163"/>
        <v>1042.4502130421388</v>
      </c>
      <c r="X494" s="34">
        <f t="shared" si="167"/>
        <v>45.835171795742468</v>
      </c>
      <c r="Y494" s="34">
        <f t="shared" si="168"/>
        <v>1207.958452937057</v>
      </c>
      <c r="Z494" s="34">
        <f t="shared" si="169"/>
        <v>1253.7936247327996</v>
      </c>
      <c r="AA494" s="34">
        <f t="shared" si="170"/>
        <v>13537.941320492157</v>
      </c>
      <c r="AB494" s="33">
        <f t="shared" si="164"/>
        <v>3.4095452822606878</v>
      </c>
      <c r="AC494" s="11">
        <f t="shared" si="165"/>
        <v>53540</v>
      </c>
    </row>
    <row r="495" spans="1:29">
      <c r="A495" s="17">
        <f t="shared" si="166"/>
        <v>470</v>
      </c>
      <c r="B495" s="19">
        <f t="shared" si="151"/>
        <v>53571</v>
      </c>
      <c r="C495" s="20">
        <f>IF(A495&gt;$C$3,"_",IFERROR(VLOOKUP(B495,BAZA_LIBOR_WIBOR_KURS!$C$2:$F$145,2,FALSE),C494))</f>
        <v>-7.3200000000000001E-3</v>
      </c>
      <c r="D495" s="20">
        <f t="shared" si="152"/>
        <v>0.02</v>
      </c>
      <c r="E495" s="27">
        <f t="shared" si="153"/>
        <v>4.1956009216479551</v>
      </c>
      <c r="F495" s="27">
        <f t="shared" si="154"/>
        <v>359.06059515531808</v>
      </c>
      <c r="G495" s="30">
        <f>IF(A495&gt;$C$3,"_",$C$8-SUM($F$26:F495))</f>
        <v>3611.5396461518976</v>
      </c>
      <c r="H495" s="21">
        <f>IF(A495&gt;$C$3,"_",IFERROR(VLOOKUP(B495,BAZA_LIBOR_WIBOR_KURS!$C$2:$F$145,4,FALSE),H494))</f>
        <v>3.9140000000000001</v>
      </c>
      <c r="I495" s="20">
        <f>IF(A495&gt;$C$3,"_",IFERROR(VLOOKUP(B495,BAZA_LIBOR_WIBOR_KURS!$C$2:$F$145,3,FALSE),I494))</f>
        <v>1.7299999999999999E-2</v>
      </c>
      <c r="J495" s="20">
        <f t="shared" si="155"/>
        <v>0.02</v>
      </c>
      <c r="K495" s="28">
        <f t="shared" si="150"/>
        <v>0</v>
      </c>
      <c r="L495" s="21">
        <f t="shared" si="156"/>
        <v>3169.39</v>
      </c>
      <c r="M495" s="21">
        <f t="shared" si="157"/>
        <v>-3169.39</v>
      </c>
      <c r="N495" s="31">
        <f>IF(A495&gt;$C$3,"_",$C$2-SUM($M$26:M495))</f>
        <v>1022813.2450792263</v>
      </c>
      <c r="P495" s="34">
        <f t="shared" si="158"/>
        <v>16.421582007330098</v>
      </c>
      <c r="Q495" s="34">
        <f t="shared" si="159"/>
        <v>1405.3631694379151</v>
      </c>
      <c r="R495" s="34">
        <f t="shared" si="160"/>
        <v>1421.7847514452451</v>
      </c>
      <c r="T495" s="34">
        <f t="shared" si="161"/>
        <v>12.040276592240204</v>
      </c>
      <c r="U495" s="34">
        <f t="shared" si="162"/>
        <v>1030.4099364499002</v>
      </c>
      <c r="V495" s="34">
        <f t="shared" si="163"/>
        <v>1042.4502130421404</v>
      </c>
      <c r="X495" s="34">
        <f t="shared" si="167"/>
        <v>42.080434271196452</v>
      </c>
      <c r="Y495" s="34">
        <f t="shared" si="168"/>
        <v>1211.7131904616033</v>
      </c>
      <c r="Z495" s="34">
        <f t="shared" si="169"/>
        <v>1253.7936247327998</v>
      </c>
      <c r="AA495" s="34">
        <f t="shared" si="170"/>
        <v>12326.228130030553</v>
      </c>
      <c r="AB495" s="33">
        <f t="shared" si="164"/>
        <v>3.4130119942513084</v>
      </c>
      <c r="AC495" s="11">
        <f t="shared" si="165"/>
        <v>53571</v>
      </c>
    </row>
    <row r="496" spans="1:29">
      <c r="A496" s="17">
        <f t="shared" si="166"/>
        <v>471</v>
      </c>
      <c r="B496" s="19">
        <f t="shared" si="151"/>
        <v>53601</v>
      </c>
      <c r="C496" s="20">
        <f>IF(A496&gt;$C$3,"_",IFERROR(VLOOKUP(B496,BAZA_LIBOR_WIBOR_KURS!$C$2:$F$145,2,FALSE),C495))</f>
        <v>-7.3200000000000001E-3</v>
      </c>
      <c r="D496" s="20">
        <f t="shared" si="152"/>
        <v>0.02</v>
      </c>
      <c r="E496" s="27">
        <f t="shared" si="153"/>
        <v>3.8161935594338385</v>
      </c>
      <c r="F496" s="27">
        <f t="shared" si="154"/>
        <v>359.44000251753255</v>
      </c>
      <c r="G496" s="30">
        <f>IF(A496&gt;$C$3,"_",$C$8-SUM($F$26:F496))</f>
        <v>3252.0996436343703</v>
      </c>
      <c r="H496" s="21">
        <f>IF(A496&gt;$C$3,"_",IFERROR(VLOOKUP(B496,BAZA_LIBOR_WIBOR_KURS!$C$2:$F$145,4,FALSE),H495))</f>
        <v>3.9140000000000001</v>
      </c>
      <c r="I496" s="20">
        <f>IF(A496&gt;$C$3,"_",IFERROR(VLOOKUP(B496,BAZA_LIBOR_WIBOR_KURS!$C$2:$F$145,3,FALSE),I495))</f>
        <v>1.7299999999999999E-2</v>
      </c>
      <c r="J496" s="20">
        <f t="shared" si="155"/>
        <v>0.02</v>
      </c>
      <c r="K496" s="28">
        <f t="shared" si="150"/>
        <v>0</v>
      </c>
      <c r="L496" s="21">
        <f t="shared" si="156"/>
        <v>3179.24</v>
      </c>
      <c r="M496" s="21">
        <f t="shared" si="157"/>
        <v>-3179.24</v>
      </c>
      <c r="N496" s="31">
        <f>IF(A496&gt;$C$3,"_",$C$2-SUM($M$26:M496))</f>
        <v>1025992.4850792263</v>
      </c>
      <c r="P496" s="34">
        <f t="shared" si="158"/>
        <v>14.936581591624044</v>
      </c>
      <c r="Q496" s="34">
        <f t="shared" si="159"/>
        <v>1406.8481698536225</v>
      </c>
      <c r="R496" s="34">
        <f t="shared" si="160"/>
        <v>1421.7847514452465</v>
      </c>
      <c r="T496" s="34">
        <f t="shared" si="161"/>
        <v>10.951476759391484</v>
      </c>
      <c r="U496" s="34">
        <f t="shared" si="162"/>
        <v>1031.4987362827501</v>
      </c>
      <c r="V496" s="34">
        <f t="shared" si="163"/>
        <v>1042.4502130421415</v>
      </c>
      <c r="X496" s="34">
        <f t="shared" si="167"/>
        <v>38.314025770844964</v>
      </c>
      <c r="Y496" s="34">
        <f t="shared" si="168"/>
        <v>1215.4795989619547</v>
      </c>
      <c r="Z496" s="34">
        <f t="shared" si="169"/>
        <v>1253.7936247327996</v>
      </c>
      <c r="AA496" s="34">
        <f t="shared" si="170"/>
        <v>11110.748531068599</v>
      </c>
      <c r="AB496" s="33">
        <f t="shared" si="164"/>
        <v>3.4164846556336843</v>
      </c>
      <c r="AC496" s="11">
        <f t="shared" si="165"/>
        <v>53601</v>
      </c>
    </row>
    <row r="497" spans="1:29">
      <c r="A497" s="17">
        <f t="shared" si="166"/>
        <v>472</v>
      </c>
      <c r="B497" s="19">
        <f t="shared" si="151"/>
        <v>53632</v>
      </c>
      <c r="C497" s="20">
        <f>IF(A497&gt;$C$3,"_",IFERROR(VLOOKUP(B497,BAZA_LIBOR_WIBOR_KURS!$C$2:$F$145,2,FALSE),C496))</f>
        <v>-7.3200000000000001E-3</v>
      </c>
      <c r="D497" s="20">
        <f t="shared" si="152"/>
        <v>0.02</v>
      </c>
      <c r="E497" s="27">
        <f t="shared" si="153"/>
        <v>3.4363852901069847</v>
      </c>
      <c r="F497" s="27">
        <f t="shared" si="154"/>
        <v>359.8198107868601</v>
      </c>
      <c r="G497" s="30">
        <f>IF(A497&gt;$C$3,"_",$C$8-SUM($F$26:F497))</f>
        <v>2892.2798328475037</v>
      </c>
      <c r="H497" s="21">
        <f>IF(A497&gt;$C$3,"_",IFERROR(VLOOKUP(B497,BAZA_LIBOR_WIBOR_KURS!$C$2:$F$145,4,FALSE),H496))</f>
        <v>3.9140000000000001</v>
      </c>
      <c r="I497" s="20">
        <f>IF(A497&gt;$C$3,"_",IFERROR(VLOOKUP(B497,BAZA_LIBOR_WIBOR_KURS!$C$2:$F$145,3,FALSE),I496))</f>
        <v>1.7299999999999999E-2</v>
      </c>
      <c r="J497" s="20">
        <f t="shared" si="155"/>
        <v>0.02</v>
      </c>
      <c r="K497" s="28">
        <f t="shared" si="150"/>
        <v>0</v>
      </c>
      <c r="L497" s="21">
        <f t="shared" si="156"/>
        <v>3189.13</v>
      </c>
      <c r="M497" s="21">
        <f t="shared" si="157"/>
        <v>-3189.13</v>
      </c>
      <c r="N497" s="31">
        <f>IF(A497&gt;$C$3,"_",$C$2-SUM($M$26:M497))</f>
        <v>1029181.6150792263</v>
      </c>
      <c r="P497" s="34">
        <f t="shared" si="158"/>
        <v>13.450012025478738</v>
      </c>
      <c r="Q497" s="34">
        <f t="shared" si="159"/>
        <v>1408.3347394197706</v>
      </c>
      <c r="R497" s="34">
        <f t="shared" si="160"/>
        <v>1421.7847514452494</v>
      </c>
      <c r="T497" s="34">
        <f t="shared" si="161"/>
        <v>9.8615264280527271</v>
      </c>
      <c r="U497" s="34">
        <f t="shared" si="162"/>
        <v>1032.5886866140909</v>
      </c>
      <c r="V497" s="34">
        <f t="shared" si="163"/>
        <v>1042.4502130421436</v>
      </c>
      <c r="X497" s="34">
        <f t="shared" si="167"/>
        <v>34.535910017404895</v>
      </c>
      <c r="Y497" s="34">
        <f t="shared" si="168"/>
        <v>1219.2577147153945</v>
      </c>
      <c r="Z497" s="34">
        <f t="shared" si="169"/>
        <v>1253.7936247327993</v>
      </c>
      <c r="AA497" s="34">
        <f t="shared" si="170"/>
        <v>9891.4908163532036</v>
      </c>
      <c r="AB497" s="33">
        <f t="shared" si="164"/>
        <v>3.4199632774173327</v>
      </c>
      <c r="AC497" s="11">
        <f t="shared" si="165"/>
        <v>53632</v>
      </c>
    </row>
    <row r="498" spans="1:29">
      <c r="A498" s="17">
        <f t="shared" si="166"/>
        <v>473</v>
      </c>
      <c r="B498" s="19">
        <f t="shared" si="151"/>
        <v>53662</v>
      </c>
      <c r="C498" s="20">
        <f>IF(A498&gt;$C$3,"_",IFERROR(VLOOKUP(B498,BAZA_LIBOR_WIBOR_KURS!$C$2:$F$145,2,FALSE),C497))</f>
        <v>-7.3200000000000001E-3</v>
      </c>
      <c r="D498" s="20">
        <f t="shared" si="152"/>
        <v>0.02</v>
      </c>
      <c r="E498" s="27">
        <f t="shared" si="153"/>
        <v>3.0561756900421955</v>
      </c>
      <c r="F498" s="27">
        <f t="shared" si="154"/>
        <v>360.20002038692388</v>
      </c>
      <c r="G498" s="30">
        <f>IF(A498&gt;$C$3,"_",$C$8-SUM($F$26:F498))</f>
        <v>2532.079812460579</v>
      </c>
      <c r="H498" s="21">
        <f>IF(A498&gt;$C$3,"_",IFERROR(VLOOKUP(B498,BAZA_LIBOR_WIBOR_KURS!$C$2:$F$145,4,FALSE),H497))</f>
        <v>3.9140000000000001</v>
      </c>
      <c r="I498" s="20">
        <f>IF(A498&gt;$C$3,"_",IFERROR(VLOOKUP(B498,BAZA_LIBOR_WIBOR_KURS!$C$2:$F$145,3,FALSE),I497))</f>
        <v>1.7299999999999999E-2</v>
      </c>
      <c r="J498" s="20">
        <f t="shared" si="155"/>
        <v>0.02</v>
      </c>
      <c r="K498" s="28">
        <f t="shared" si="150"/>
        <v>0</v>
      </c>
      <c r="L498" s="21">
        <f t="shared" si="156"/>
        <v>3199.04</v>
      </c>
      <c r="M498" s="21">
        <f t="shared" si="157"/>
        <v>-3199.04</v>
      </c>
      <c r="N498" s="31">
        <f>IF(A498&gt;$C$3,"_",$C$2-SUM($M$26:M498))</f>
        <v>1032380.6550792264</v>
      </c>
      <c r="P498" s="34">
        <f t="shared" si="158"/>
        <v>11.961871650825154</v>
      </c>
      <c r="Q498" s="34">
        <f t="shared" si="159"/>
        <v>1409.82287979442</v>
      </c>
      <c r="R498" s="34">
        <f t="shared" si="160"/>
        <v>1421.7847514452451</v>
      </c>
      <c r="T498" s="34">
        <f t="shared" si="161"/>
        <v>8.770424382530484</v>
      </c>
      <c r="U498" s="34">
        <f t="shared" si="162"/>
        <v>1033.67978865961</v>
      </c>
      <c r="V498" s="34">
        <f t="shared" si="163"/>
        <v>1042.4502130421406</v>
      </c>
      <c r="X498" s="34">
        <f t="shared" si="167"/>
        <v>30.746050620831205</v>
      </c>
      <c r="Y498" s="34">
        <f t="shared" si="168"/>
        <v>1223.0475741119681</v>
      </c>
      <c r="Z498" s="34">
        <f t="shared" si="169"/>
        <v>1253.7936247327993</v>
      </c>
      <c r="AA498" s="34">
        <f t="shared" si="170"/>
        <v>8668.4432422412356</v>
      </c>
      <c r="AB498" s="33">
        <f t="shared" si="164"/>
        <v>3.4234478706331029</v>
      </c>
      <c r="AC498" s="11">
        <f t="shared" si="165"/>
        <v>53662</v>
      </c>
    </row>
    <row r="499" spans="1:29">
      <c r="A499" s="17">
        <f t="shared" si="166"/>
        <v>474</v>
      </c>
      <c r="B499" s="19">
        <f t="shared" si="151"/>
        <v>53693</v>
      </c>
      <c r="C499" s="20">
        <f>IF(A499&gt;$C$3,"_",IFERROR(VLOOKUP(B499,BAZA_LIBOR_WIBOR_KURS!$C$2:$F$145,2,FALSE),C498))</f>
        <v>-7.3200000000000001E-3</v>
      </c>
      <c r="D499" s="20">
        <f t="shared" si="152"/>
        <v>0.02</v>
      </c>
      <c r="E499" s="27">
        <f t="shared" si="153"/>
        <v>2.6755643351666785</v>
      </c>
      <c r="F499" s="27">
        <f t="shared" si="154"/>
        <v>360.58063174179938</v>
      </c>
      <c r="G499" s="30">
        <f>IF(A499&gt;$C$3,"_",$C$8-SUM($F$26:F499))</f>
        <v>2171.4991807187762</v>
      </c>
      <c r="H499" s="21">
        <f>IF(A499&gt;$C$3,"_",IFERROR(VLOOKUP(B499,BAZA_LIBOR_WIBOR_KURS!$C$2:$F$145,4,FALSE),H498))</f>
        <v>3.9140000000000001</v>
      </c>
      <c r="I499" s="20">
        <f>IF(A499&gt;$C$3,"_",IFERROR(VLOOKUP(B499,BAZA_LIBOR_WIBOR_KURS!$C$2:$F$145,3,FALSE),I498))</f>
        <v>1.7299999999999999E-2</v>
      </c>
      <c r="J499" s="20">
        <f t="shared" si="155"/>
        <v>0.02</v>
      </c>
      <c r="K499" s="28">
        <f t="shared" si="150"/>
        <v>0</v>
      </c>
      <c r="L499" s="21">
        <f t="shared" si="156"/>
        <v>3208.98</v>
      </c>
      <c r="M499" s="21">
        <f t="shared" si="157"/>
        <v>-3208.98</v>
      </c>
      <c r="N499" s="31">
        <f>IF(A499&gt;$C$3,"_",$C$2-SUM($M$26:M499))</f>
        <v>1035589.6350792263</v>
      </c>
      <c r="P499" s="34">
        <f t="shared" si="158"/>
        <v>10.47215880784238</v>
      </c>
      <c r="Q499" s="34">
        <f t="shared" si="159"/>
        <v>1411.3125926374028</v>
      </c>
      <c r="R499" s="34">
        <f t="shared" si="160"/>
        <v>1421.7847514452451</v>
      </c>
      <c r="T499" s="34">
        <f t="shared" si="161"/>
        <v>7.6781694058468277</v>
      </c>
      <c r="U499" s="34">
        <f t="shared" si="162"/>
        <v>1034.7720436362938</v>
      </c>
      <c r="V499" s="34">
        <f t="shared" si="163"/>
        <v>1042.4502130421406</v>
      </c>
      <c r="X499" s="34">
        <f t="shared" si="167"/>
        <v>26.944411077966507</v>
      </c>
      <c r="Y499" s="34">
        <f t="shared" si="168"/>
        <v>1226.849213654833</v>
      </c>
      <c r="Z499" s="34">
        <f t="shared" si="169"/>
        <v>1253.7936247327996</v>
      </c>
      <c r="AA499" s="34">
        <f t="shared" si="170"/>
        <v>7441.5940285864026</v>
      </c>
      <c r="AB499" s="33">
        <f t="shared" si="164"/>
        <v>3.4269384463332844</v>
      </c>
      <c r="AC499" s="11">
        <f t="shared" si="165"/>
        <v>53693</v>
      </c>
    </row>
    <row r="500" spans="1:29">
      <c r="A500" s="17">
        <f t="shared" si="166"/>
        <v>475</v>
      </c>
      <c r="B500" s="19">
        <f t="shared" si="151"/>
        <v>53724</v>
      </c>
      <c r="C500" s="20">
        <f>IF(A500&gt;$C$3,"_",IFERROR(VLOOKUP(B500,BAZA_LIBOR_WIBOR_KURS!$C$2:$F$145,2,FALSE),C499))</f>
        <v>-7.3200000000000001E-3</v>
      </c>
      <c r="D500" s="20">
        <f t="shared" si="152"/>
        <v>0.02</v>
      </c>
      <c r="E500" s="27">
        <f t="shared" si="153"/>
        <v>2.2945508009595068</v>
      </c>
      <c r="F500" s="27">
        <f t="shared" si="154"/>
        <v>360.96164527600592</v>
      </c>
      <c r="G500" s="30">
        <f>IF(A500&gt;$C$3,"_",$C$8-SUM($F$26:F500))</f>
        <v>1810.537535442767</v>
      </c>
      <c r="H500" s="21">
        <f>IF(A500&gt;$C$3,"_",IFERROR(VLOOKUP(B500,BAZA_LIBOR_WIBOR_KURS!$C$2:$F$145,4,FALSE),H499))</f>
        <v>3.9140000000000001</v>
      </c>
      <c r="I500" s="20">
        <f>IF(A500&gt;$C$3,"_",IFERROR(VLOOKUP(B500,BAZA_LIBOR_WIBOR_KURS!$C$2:$F$145,3,FALSE),I499))</f>
        <v>1.7299999999999999E-2</v>
      </c>
      <c r="J500" s="20">
        <f t="shared" si="155"/>
        <v>0.02</v>
      </c>
      <c r="K500" s="28">
        <f t="shared" si="150"/>
        <v>0</v>
      </c>
      <c r="L500" s="21">
        <f t="shared" si="156"/>
        <v>3218.96</v>
      </c>
      <c r="M500" s="21">
        <f t="shared" si="157"/>
        <v>-3218.96</v>
      </c>
      <c r="N500" s="31">
        <f>IF(A500&gt;$C$3,"_",$C$2-SUM($M$26:M500))</f>
        <v>1038808.5950792263</v>
      </c>
      <c r="P500" s="34">
        <f t="shared" si="158"/>
        <v>8.9808718349555097</v>
      </c>
      <c r="Q500" s="34">
        <f t="shared" si="159"/>
        <v>1412.8038796102871</v>
      </c>
      <c r="R500" s="34">
        <f t="shared" si="160"/>
        <v>1421.7847514452426</v>
      </c>
      <c r="T500" s="34">
        <f t="shared" si="161"/>
        <v>6.5847602797378002</v>
      </c>
      <c r="U500" s="34">
        <f t="shared" si="162"/>
        <v>1035.865452762401</v>
      </c>
      <c r="V500" s="34">
        <f t="shared" si="163"/>
        <v>1042.4502130421388</v>
      </c>
      <c r="X500" s="34">
        <f t="shared" si="167"/>
        <v>23.130954772189401</v>
      </c>
      <c r="Y500" s="34">
        <f t="shared" si="168"/>
        <v>1230.6626699606097</v>
      </c>
      <c r="Z500" s="34">
        <f t="shared" si="169"/>
        <v>1253.7936247327991</v>
      </c>
      <c r="AA500" s="34">
        <f t="shared" si="170"/>
        <v>6210.9313586257931</v>
      </c>
      <c r="AB500" s="33">
        <f t="shared" si="164"/>
        <v>3.4304350155916041</v>
      </c>
      <c r="AC500" s="11">
        <f t="shared" si="165"/>
        <v>53724</v>
      </c>
    </row>
    <row r="501" spans="1:29">
      <c r="A501" s="17">
        <f t="shared" si="166"/>
        <v>476</v>
      </c>
      <c r="B501" s="19">
        <f t="shared" si="151"/>
        <v>53752</v>
      </c>
      <c r="C501" s="20">
        <f>IF(A501&gt;$C$3,"_",IFERROR(VLOOKUP(B501,BAZA_LIBOR_WIBOR_KURS!$C$2:$F$145,2,FALSE),C500))</f>
        <v>-7.3200000000000001E-3</v>
      </c>
      <c r="D501" s="20">
        <f t="shared" si="152"/>
        <v>0.02</v>
      </c>
      <c r="E501" s="27">
        <f t="shared" si="153"/>
        <v>1.9131346624511905</v>
      </c>
      <c r="F501" s="27">
        <f t="shared" si="154"/>
        <v>361.34306141451361</v>
      </c>
      <c r="G501" s="30">
        <f>IF(A501&gt;$C$3,"_",$C$8-SUM($F$26:F501))</f>
        <v>1449.1944740282488</v>
      </c>
      <c r="H501" s="21">
        <f>IF(A501&gt;$C$3,"_",IFERROR(VLOOKUP(B501,BAZA_LIBOR_WIBOR_KURS!$C$2:$F$145,4,FALSE),H500))</f>
        <v>3.9140000000000001</v>
      </c>
      <c r="I501" s="20">
        <f>IF(A501&gt;$C$3,"_",IFERROR(VLOOKUP(B501,BAZA_LIBOR_WIBOR_KURS!$C$2:$F$145,3,FALSE),I500))</f>
        <v>1.7299999999999999E-2</v>
      </c>
      <c r="J501" s="20">
        <f t="shared" si="155"/>
        <v>0.02</v>
      </c>
      <c r="K501" s="28">
        <f t="shared" si="150"/>
        <v>0</v>
      </c>
      <c r="L501" s="21">
        <f t="shared" si="156"/>
        <v>3228.96</v>
      </c>
      <c r="M501" s="21">
        <f t="shared" si="157"/>
        <v>-3228.96</v>
      </c>
      <c r="N501" s="31">
        <f>IF(A501&gt;$C$3,"_",$C$2-SUM($M$26:M501))</f>
        <v>1042037.5550792263</v>
      </c>
      <c r="P501" s="34">
        <f t="shared" si="158"/>
        <v>7.4880090688339598</v>
      </c>
      <c r="Q501" s="34">
        <f t="shared" si="159"/>
        <v>1414.2967423764064</v>
      </c>
      <c r="R501" s="34">
        <f t="shared" si="160"/>
        <v>1421.7847514452403</v>
      </c>
      <c r="T501" s="34">
        <f t="shared" si="161"/>
        <v>5.4901957846521867</v>
      </c>
      <c r="U501" s="34">
        <f t="shared" si="162"/>
        <v>1036.9600172574847</v>
      </c>
      <c r="V501" s="34">
        <f t="shared" si="163"/>
        <v>1042.4502130421367</v>
      </c>
      <c r="X501" s="34">
        <f t="shared" si="167"/>
        <v>19.305644973061838</v>
      </c>
      <c r="Y501" s="34">
        <f t="shared" si="168"/>
        <v>1234.4879797597373</v>
      </c>
      <c r="Z501" s="34">
        <f t="shared" si="169"/>
        <v>1253.7936247327991</v>
      </c>
      <c r="AA501" s="34">
        <f t="shared" si="170"/>
        <v>4976.4433788660554</v>
      </c>
      <c r="AB501" s="33">
        <f t="shared" si="164"/>
        <v>3.4339375895032918</v>
      </c>
      <c r="AC501" s="11">
        <f t="shared" si="165"/>
        <v>53752</v>
      </c>
    </row>
    <row r="502" spans="1:29">
      <c r="A502" s="17">
        <f t="shared" si="166"/>
        <v>477</v>
      </c>
      <c r="B502" s="19">
        <f t="shared" si="151"/>
        <v>53783</v>
      </c>
      <c r="C502" s="20">
        <f>IF(A502&gt;$C$3,"_",IFERROR(VLOOKUP(B502,BAZA_LIBOR_WIBOR_KURS!$C$2:$F$145,2,FALSE),C501))</f>
        <v>-7.3200000000000001E-3</v>
      </c>
      <c r="D502" s="20">
        <f t="shared" si="152"/>
        <v>0.02</v>
      </c>
      <c r="E502" s="27">
        <f t="shared" si="153"/>
        <v>1.531315494223183</v>
      </c>
      <c r="F502" s="27">
        <f t="shared" si="154"/>
        <v>361.72488058274052</v>
      </c>
      <c r="G502" s="30">
        <f>IF(A502&gt;$C$3,"_",$C$8-SUM($F$26:F502))</f>
        <v>1087.4695934455085</v>
      </c>
      <c r="H502" s="21">
        <f>IF(A502&gt;$C$3,"_",IFERROR(VLOOKUP(B502,BAZA_LIBOR_WIBOR_KURS!$C$2:$F$145,4,FALSE),H501))</f>
        <v>3.9140000000000001</v>
      </c>
      <c r="I502" s="20">
        <f>IF(A502&gt;$C$3,"_",IFERROR(VLOOKUP(B502,BAZA_LIBOR_WIBOR_KURS!$C$2:$F$145,3,FALSE),I501))</f>
        <v>1.7299999999999999E-2</v>
      </c>
      <c r="J502" s="20">
        <f t="shared" si="155"/>
        <v>0.02</v>
      </c>
      <c r="K502" s="28">
        <f t="shared" si="150"/>
        <v>0</v>
      </c>
      <c r="L502" s="21">
        <f t="shared" si="156"/>
        <v>3239</v>
      </c>
      <c r="M502" s="21">
        <f t="shared" si="157"/>
        <v>-3239</v>
      </c>
      <c r="N502" s="31">
        <f>IF(A502&gt;$C$3,"_",$C$2-SUM($M$26:M502))</f>
        <v>1045276.5550792263</v>
      </c>
      <c r="P502" s="34">
        <f t="shared" si="158"/>
        <v>5.9935688443895385</v>
      </c>
      <c r="Q502" s="34">
        <f t="shared" si="159"/>
        <v>1415.7911826008465</v>
      </c>
      <c r="R502" s="34">
        <f t="shared" si="160"/>
        <v>1421.784751445236</v>
      </c>
      <c r="T502" s="34">
        <f t="shared" si="161"/>
        <v>4.3944746997500976</v>
      </c>
      <c r="U502" s="34">
        <f t="shared" si="162"/>
        <v>1038.0557383423836</v>
      </c>
      <c r="V502" s="34">
        <f t="shared" si="163"/>
        <v>1042.4502130421338</v>
      </c>
      <c r="X502" s="34">
        <f t="shared" si="167"/>
        <v>15.468444835975321</v>
      </c>
      <c r="Y502" s="34">
        <f t="shared" si="168"/>
        <v>1238.3251798968238</v>
      </c>
      <c r="Z502" s="34">
        <f t="shared" si="169"/>
        <v>1253.7936247327991</v>
      </c>
      <c r="AA502" s="34">
        <f t="shared" si="170"/>
        <v>3738.1181989692313</v>
      </c>
      <c r="AB502" s="33">
        <f t="shared" si="164"/>
        <v>3.4374461791850943</v>
      </c>
      <c r="AC502" s="11">
        <f t="shared" si="165"/>
        <v>53783</v>
      </c>
    </row>
    <row r="503" spans="1:29">
      <c r="A503" s="17">
        <f t="shared" si="166"/>
        <v>478</v>
      </c>
      <c r="B503" s="19">
        <f t="shared" si="151"/>
        <v>53813</v>
      </c>
      <c r="C503" s="20">
        <f>IF(A503&gt;$C$3,"_",IFERROR(VLOOKUP(B503,BAZA_LIBOR_WIBOR_KURS!$C$2:$F$145,2,FALSE),C502))</f>
        <v>-7.3200000000000001E-3</v>
      </c>
      <c r="D503" s="20">
        <f t="shared" si="152"/>
        <v>0.02</v>
      </c>
      <c r="E503" s="27">
        <f t="shared" si="153"/>
        <v>1.1490928704074206</v>
      </c>
      <c r="F503" s="27">
        <f t="shared" si="154"/>
        <v>362.10710320655636</v>
      </c>
      <c r="G503" s="30">
        <f>IF(A503&gt;$C$3,"_",$C$8-SUM($F$26:F503))</f>
        <v>725.36249023894197</v>
      </c>
      <c r="H503" s="21">
        <f>IF(A503&gt;$C$3,"_",IFERROR(VLOOKUP(B503,BAZA_LIBOR_WIBOR_KURS!$C$2:$F$145,4,FALSE),H502))</f>
        <v>3.9140000000000001</v>
      </c>
      <c r="I503" s="20">
        <f>IF(A503&gt;$C$3,"_",IFERROR(VLOOKUP(B503,BAZA_LIBOR_WIBOR_KURS!$C$2:$F$145,3,FALSE),I502))</f>
        <v>1.7299999999999999E-2</v>
      </c>
      <c r="J503" s="20">
        <f t="shared" si="155"/>
        <v>0.02</v>
      </c>
      <c r="K503" s="28">
        <f t="shared" si="150"/>
        <v>0</v>
      </c>
      <c r="L503" s="21">
        <f t="shared" si="156"/>
        <v>3249.07</v>
      </c>
      <c r="M503" s="21">
        <f t="shared" si="157"/>
        <v>-3249.07</v>
      </c>
      <c r="N503" s="31">
        <f>IF(A503&gt;$C$3,"_",$C$2-SUM($M$26:M503))</f>
        <v>1048525.6250792262</v>
      </c>
      <c r="P503" s="34">
        <f t="shared" si="158"/>
        <v>4.4975494947746446</v>
      </c>
      <c r="Q503" s="34">
        <f t="shared" si="159"/>
        <v>1417.2872019504616</v>
      </c>
      <c r="R503" s="34">
        <f t="shared" si="160"/>
        <v>1421.7847514452362</v>
      </c>
      <c r="T503" s="34">
        <f t="shared" si="161"/>
        <v>3.2975958029016454</v>
      </c>
      <c r="U503" s="34">
        <f t="shared" si="162"/>
        <v>1039.1526172392323</v>
      </c>
      <c r="V503" s="34">
        <f t="shared" si="163"/>
        <v>1042.450213042134</v>
      </c>
      <c r="X503" s="34">
        <f t="shared" si="167"/>
        <v>11.619317401796025</v>
      </c>
      <c r="Y503" s="34">
        <f t="shared" si="168"/>
        <v>1242.1743073310029</v>
      </c>
      <c r="Z503" s="34">
        <f t="shared" si="169"/>
        <v>1253.7936247327989</v>
      </c>
      <c r="AA503" s="34">
        <f t="shared" si="170"/>
        <v>2495.9438916382287</v>
      </c>
      <c r="AB503" s="33">
        <f t="shared" si="164"/>
        <v>3.440960795775418</v>
      </c>
      <c r="AC503" s="11">
        <f t="shared" si="165"/>
        <v>53813</v>
      </c>
    </row>
    <row r="504" spans="1:29">
      <c r="A504" s="17">
        <f t="shared" si="166"/>
        <v>479</v>
      </c>
      <c r="B504" s="19">
        <f t="shared" si="151"/>
        <v>53844</v>
      </c>
      <c r="C504" s="20">
        <f>IF(A504&gt;$C$3,"_",IFERROR(VLOOKUP(B504,BAZA_LIBOR_WIBOR_KURS!$C$2:$F$145,2,FALSE),C503))</f>
        <v>-7.3200000000000001E-3</v>
      </c>
      <c r="D504" s="20">
        <f t="shared" si="152"/>
        <v>0.02</v>
      </c>
      <c r="E504" s="27">
        <f t="shared" si="153"/>
        <v>0.76646636468581553</v>
      </c>
      <c r="F504" s="27">
        <f t="shared" si="154"/>
        <v>362.48972971227295</v>
      </c>
      <c r="G504" s="30">
        <f>IF(A504&gt;$C$3,"_",$C$8-SUM($F$26:F504))</f>
        <v>362.8727605266613</v>
      </c>
      <c r="H504" s="21">
        <f>IF(A504&gt;$C$3,"_",IFERROR(VLOOKUP(B504,BAZA_LIBOR_WIBOR_KURS!$C$2:$F$145,4,FALSE),H503))</f>
        <v>3.9140000000000001</v>
      </c>
      <c r="I504" s="20">
        <f>IF(A504&gt;$C$3,"_",IFERROR(VLOOKUP(B504,BAZA_LIBOR_WIBOR_KURS!$C$2:$F$145,3,FALSE),I503))</f>
        <v>1.7299999999999999E-2</v>
      </c>
      <c r="J504" s="20">
        <f t="shared" si="155"/>
        <v>0.02</v>
      </c>
      <c r="K504" s="28">
        <f t="shared" si="150"/>
        <v>0</v>
      </c>
      <c r="L504" s="21">
        <f t="shared" si="156"/>
        <v>3259.17</v>
      </c>
      <c r="M504" s="21">
        <f t="shared" si="157"/>
        <v>-3259.17</v>
      </c>
      <c r="N504" s="31">
        <f>IF(A504&gt;$C$3,"_",$C$2-SUM($M$26:M504))</f>
        <v>1051784.7950792261</v>
      </c>
      <c r="P504" s="34">
        <f t="shared" si="158"/>
        <v>2.9999493513802822</v>
      </c>
      <c r="Q504" s="34">
        <f t="shared" si="159"/>
        <v>1418.7848020938363</v>
      </c>
      <c r="R504" s="34">
        <f t="shared" si="160"/>
        <v>1421.7847514452167</v>
      </c>
      <c r="T504" s="34">
        <f t="shared" si="161"/>
        <v>2.199557870685493</v>
      </c>
      <c r="U504" s="34">
        <f t="shared" si="162"/>
        <v>1040.2506551714341</v>
      </c>
      <c r="V504" s="34">
        <f t="shared" si="163"/>
        <v>1042.4502130421197</v>
      </c>
      <c r="X504" s="34">
        <f t="shared" si="167"/>
        <v>7.7582255965088276</v>
      </c>
      <c r="Y504" s="34">
        <f t="shared" si="168"/>
        <v>1246.0353991362904</v>
      </c>
      <c r="Z504" s="34">
        <f t="shared" si="169"/>
        <v>1253.7936247327991</v>
      </c>
      <c r="AA504" s="34">
        <f t="shared" si="170"/>
        <v>1249.9084925019383</v>
      </c>
      <c r="AB504" s="33">
        <f t="shared" si="164"/>
        <v>3.4444814504342052</v>
      </c>
      <c r="AC504" s="11">
        <f t="shared" si="165"/>
        <v>53844</v>
      </c>
    </row>
    <row r="505" spans="1:29">
      <c r="A505" s="17">
        <f t="shared" si="166"/>
        <v>480</v>
      </c>
      <c r="B505" s="19">
        <f t="shared" si="151"/>
        <v>53874</v>
      </c>
      <c r="C505" s="20">
        <f>IF(A505&gt;$C$3,"_",IFERROR(VLOOKUP(B505,BAZA_LIBOR_WIBOR_KURS!$C$2:$F$145,2,FALSE),C504))</f>
        <v>-7.3200000000000001E-3</v>
      </c>
      <c r="D505" s="20">
        <f t="shared" si="152"/>
        <v>0.02</v>
      </c>
      <c r="E505" s="27">
        <f t="shared" si="153"/>
        <v>0.38343555028983878</v>
      </c>
      <c r="F505" s="27">
        <f t="shared" si="154"/>
        <v>362.87276052666124</v>
      </c>
      <c r="G505" s="30">
        <f>IF(A505&gt;$C$3,"_",$C$8-SUM($F$26:F505))</f>
        <v>0</v>
      </c>
      <c r="H505" s="21">
        <f>IF(A505&gt;$C$3,"_",IFERROR(VLOOKUP(B505,BAZA_LIBOR_WIBOR_KURS!$C$2:$F$145,4,FALSE),H504))</f>
        <v>3.9140000000000001</v>
      </c>
      <c r="I505" s="20">
        <f>IF(A505&gt;$C$3,"_",IFERROR(VLOOKUP(B505,BAZA_LIBOR_WIBOR_KURS!$C$2:$F$145,3,FALSE),I504))</f>
        <v>1.7299999999999999E-2</v>
      </c>
      <c r="J505" s="20">
        <f t="shared" si="155"/>
        <v>0.02</v>
      </c>
      <c r="K505" s="28">
        <f t="shared" si="150"/>
        <v>0</v>
      </c>
      <c r="L505" s="21">
        <f t="shared" si="156"/>
        <v>3269.3</v>
      </c>
      <c r="M505" s="21">
        <f t="shared" si="157"/>
        <v>-3269.3</v>
      </c>
      <c r="N505" s="31">
        <f>IF(A505&gt;$C$3,"_",$C$2-SUM($M$26:M505))</f>
        <v>1055054.0950792264</v>
      </c>
      <c r="P505" s="34">
        <f t="shared" si="158"/>
        <v>1.500766743834429</v>
      </c>
      <c r="Q505" s="34">
        <f t="shared" si="159"/>
        <v>1420.2839847013522</v>
      </c>
      <c r="R505" s="34">
        <f t="shared" si="160"/>
        <v>1421.7847514451867</v>
      </c>
      <c r="T505" s="34">
        <f t="shared" si="161"/>
        <v>1.1003596783876537</v>
      </c>
      <c r="U505" s="34">
        <f t="shared" si="162"/>
        <v>1041.3498533637098</v>
      </c>
      <c r="V505" s="34">
        <f t="shared" si="163"/>
        <v>1042.4502130420974</v>
      </c>
      <c r="X505" s="34">
        <f t="shared" si="167"/>
        <v>3.8851322308601914</v>
      </c>
      <c r="Y505" s="34">
        <f t="shared" si="168"/>
        <v>1249.9084925019388</v>
      </c>
      <c r="Z505" s="34">
        <f t="shared" si="169"/>
        <v>1253.7936247327989</v>
      </c>
      <c r="AA505" s="34">
        <f t="shared" si="170"/>
        <v>0</v>
      </c>
      <c r="AB505" s="33" t="e">
        <f t="shared" si="164"/>
        <v>#DIV/0!</v>
      </c>
      <c r="AC505" s="11">
        <f t="shared" si="165"/>
        <v>53874</v>
      </c>
    </row>
  </sheetData>
  <conditionalFormatting sqref="A26:N505">
    <cfRule type="expression" dxfId="1" priority="3">
      <formula>$B26=$F$4</formula>
    </cfRule>
    <cfRule type="expression" dxfId="0" priority="4">
      <formula>MONTH($B26)=12</formula>
    </cfRule>
  </conditionalFormatting>
  <dataValidations count="1">
    <dataValidation type="whole" allowBlank="1" showInputMessage="1" showErrorMessage="1" sqref="C3">
      <formula1>1</formula1>
      <formula2>480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BAZA_LIBOR_WIBOR_KURS!$I$2:$I$13</xm:f>
          </x14:formula1>
          <xm:sqref>C5 F3</xm:sqref>
        </x14:dataValidation>
        <x14:dataValidation type="list" allowBlank="1" showInputMessage="1" showErrorMessage="1">
          <x14:formula1>
            <xm:f>BAZA_LIBOR_WIBOR_KURS!$H$2:$H$12</xm:f>
          </x14:formula1>
          <xm:sqref>C4</xm:sqref>
        </x14:dataValidation>
        <x14:dataValidation type="list" allowBlank="1" showInputMessage="1" showErrorMessage="1">
          <x14:formula1>
            <xm:f>BAZA_LIBOR_WIBOR_KURS!$H$12:$H$13</xm:f>
          </x14:formula1>
          <xm:sqref>F2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opLeftCell="A26" workbookViewId="0">
      <selection activeCell="C58" sqref="C58"/>
    </sheetView>
  </sheetViews>
  <sheetFormatPr baseColWidth="10" defaultColWidth="8.83203125" defaultRowHeight="12" x14ac:dyDescent="0"/>
  <cols>
    <col min="1" max="1" width="7.5" style="1" customWidth="1"/>
    <col min="2" max="2" width="9" style="1" customWidth="1"/>
    <col min="3" max="3" width="9.5" style="1" customWidth="1"/>
    <col min="4" max="4" width="15.5" style="3" customWidth="1"/>
    <col min="5" max="6" width="15.6640625" style="1" customWidth="1"/>
    <col min="7" max="8" width="8.83203125" style="1"/>
    <col min="9" max="9" width="10.1640625" style="1" bestFit="1" customWidth="1"/>
    <col min="10" max="16384" width="8.83203125" style="1"/>
  </cols>
  <sheetData>
    <row r="1" spans="1:10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5</v>
      </c>
    </row>
    <row r="2" spans="1:10">
      <c r="A2" s="1">
        <v>2005</v>
      </c>
      <c r="B2" s="1">
        <v>1</v>
      </c>
      <c r="C2" s="5">
        <f t="shared" ref="C2:C33" si="0">DATE(A2,B2,1)</f>
        <v>38353</v>
      </c>
      <c r="D2" s="6">
        <v>7.3899999999999999E-3</v>
      </c>
      <c r="E2" s="6">
        <v>6.6314285714285728E-2</v>
      </c>
      <c r="F2" s="7">
        <v>2.638757142857143</v>
      </c>
      <c r="H2" s="1">
        <v>2005</v>
      </c>
      <c r="I2" s="1" t="s">
        <v>7</v>
      </c>
      <c r="J2" s="1">
        <v>1</v>
      </c>
    </row>
    <row r="3" spans="1:10">
      <c r="A3" s="1">
        <v>2005</v>
      </c>
      <c r="B3" s="1">
        <v>2</v>
      </c>
      <c r="C3" s="5">
        <f t="shared" si="0"/>
        <v>38384</v>
      </c>
      <c r="D3" s="6">
        <v>7.5199999999999998E-3</v>
      </c>
      <c r="E3" s="6">
        <v>6.5409999999999982E-2</v>
      </c>
      <c r="F3" s="7">
        <v>2.5710299999999995</v>
      </c>
      <c r="H3" s="1">
        <v>2006</v>
      </c>
      <c r="I3" s="1" t="s">
        <v>8</v>
      </c>
      <c r="J3" s="1">
        <v>2</v>
      </c>
    </row>
    <row r="4" spans="1:10">
      <c r="A4" s="1">
        <v>2005</v>
      </c>
      <c r="B4" s="1">
        <v>3</v>
      </c>
      <c r="C4" s="5">
        <f t="shared" si="0"/>
        <v>38412</v>
      </c>
      <c r="D4" s="6">
        <v>7.5399999999999998E-3</v>
      </c>
      <c r="E4" s="6">
        <v>6.1545454545454542E-2</v>
      </c>
      <c r="F4" s="7">
        <v>2.5933227272727275</v>
      </c>
      <c r="H4" s="1">
        <v>2007</v>
      </c>
      <c r="I4" s="1" t="s">
        <v>9</v>
      </c>
      <c r="J4" s="1">
        <v>3</v>
      </c>
    </row>
    <row r="5" spans="1:10">
      <c r="A5" s="1">
        <v>2005</v>
      </c>
      <c r="B5" s="1">
        <v>4</v>
      </c>
      <c r="C5" s="5">
        <f t="shared" si="0"/>
        <v>38443</v>
      </c>
      <c r="D5" s="6">
        <v>7.6499999999999997E-3</v>
      </c>
      <c r="E5" s="6">
        <v>5.7764999999999997E-2</v>
      </c>
      <c r="F5" s="7">
        <v>2.6861350000000002</v>
      </c>
      <c r="H5" s="1">
        <v>2008</v>
      </c>
      <c r="I5" s="1" t="s">
        <v>10</v>
      </c>
      <c r="J5" s="1">
        <v>4</v>
      </c>
    </row>
    <row r="6" spans="1:10">
      <c r="A6" s="1">
        <v>2005</v>
      </c>
      <c r="B6" s="1">
        <v>5</v>
      </c>
      <c r="C6" s="5">
        <f t="shared" si="0"/>
        <v>38473</v>
      </c>
      <c r="D6" s="6">
        <v>7.5500000000000003E-3</v>
      </c>
      <c r="E6" s="6">
        <v>5.4815000000000003E-2</v>
      </c>
      <c r="F6" s="7">
        <v>2.7052749999999999</v>
      </c>
      <c r="H6" s="1">
        <v>2009</v>
      </c>
      <c r="I6" s="1" t="s">
        <v>11</v>
      </c>
      <c r="J6" s="1">
        <v>5</v>
      </c>
    </row>
    <row r="7" spans="1:10">
      <c r="A7" s="1">
        <v>2005</v>
      </c>
      <c r="B7" s="1">
        <v>6</v>
      </c>
      <c r="C7" s="5">
        <f t="shared" si="0"/>
        <v>38504</v>
      </c>
      <c r="D7" s="6">
        <v>7.4900000000000001E-3</v>
      </c>
      <c r="E7" s="6">
        <v>5.2181818181818176E-2</v>
      </c>
      <c r="F7" s="7">
        <v>2.6393318181818177</v>
      </c>
      <c r="H7" s="1">
        <v>2010</v>
      </c>
      <c r="I7" s="1" t="s">
        <v>12</v>
      </c>
      <c r="J7" s="1">
        <v>6</v>
      </c>
    </row>
    <row r="8" spans="1:10">
      <c r="A8" s="1">
        <v>2005</v>
      </c>
      <c r="B8" s="1">
        <v>7</v>
      </c>
      <c r="C8" s="5">
        <f t="shared" si="0"/>
        <v>38534</v>
      </c>
      <c r="D8" s="6">
        <v>7.4900000000000001E-3</v>
      </c>
      <c r="E8" s="6">
        <v>4.6809523809523801E-2</v>
      </c>
      <c r="F8" s="7">
        <v>2.6309952380952386</v>
      </c>
      <c r="H8" s="1">
        <v>2011</v>
      </c>
      <c r="I8" s="1" t="s">
        <v>13</v>
      </c>
      <c r="J8" s="1">
        <v>7</v>
      </c>
    </row>
    <row r="9" spans="1:10">
      <c r="A9" s="1">
        <v>2005</v>
      </c>
      <c r="B9" s="1">
        <v>8</v>
      </c>
      <c r="C9" s="5">
        <f t="shared" si="0"/>
        <v>38565</v>
      </c>
      <c r="D9" s="6">
        <v>7.5900000000000004E-3</v>
      </c>
      <c r="E9" s="6">
        <v>4.674090909090909E-2</v>
      </c>
      <c r="F9" s="7">
        <v>2.6043636363636371</v>
      </c>
      <c r="H9" s="1">
        <v>2012</v>
      </c>
      <c r="I9" s="1" t="s">
        <v>14</v>
      </c>
      <c r="J9" s="1">
        <v>8</v>
      </c>
    </row>
    <row r="10" spans="1:10">
      <c r="A10" s="1">
        <v>2005</v>
      </c>
      <c r="B10" s="1">
        <v>9</v>
      </c>
      <c r="C10" s="5">
        <f t="shared" si="0"/>
        <v>38596</v>
      </c>
      <c r="D10" s="6">
        <v>7.62E-3</v>
      </c>
      <c r="E10" s="6">
        <v>4.513181818181819E-2</v>
      </c>
      <c r="F10" s="7">
        <v>2.5313181818181816</v>
      </c>
      <c r="H10" s="1">
        <v>2013</v>
      </c>
      <c r="I10" s="1" t="s">
        <v>15</v>
      </c>
      <c r="J10" s="1">
        <v>9</v>
      </c>
    </row>
    <row r="11" spans="1:10">
      <c r="A11" s="1">
        <v>2005</v>
      </c>
      <c r="B11" s="1">
        <v>10</v>
      </c>
      <c r="C11" s="5">
        <f t="shared" si="0"/>
        <v>38626</v>
      </c>
      <c r="D11" s="6">
        <v>8.1200000000000005E-3</v>
      </c>
      <c r="E11" s="6">
        <v>4.5452380952380959E-2</v>
      </c>
      <c r="F11" s="7">
        <v>2.5312000000000001</v>
      </c>
      <c r="H11" s="1">
        <v>2014</v>
      </c>
      <c r="I11" s="1" t="s">
        <v>16</v>
      </c>
      <c r="J11" s="1">
        <v>10</v>
      </c>
    </row>
    <row r="12" spans="1:10">
      <c r="A12" s="1">
        <v>2005</v>
      </c>
      <c r="B12" s="1">
        <v>11</v>
      </c>
      <c r="C12" s="5">
        <f t="shared" si="0"/>
        <v>38657</v>
      </c>
      <c r="D12" s="6">
        <v>9.5300000000000003E-3</v>
      </c>
      <c r="E12" s="6">
        <v>4.6384999999999996E-2</v>
      </c>
      <c r="F12" s="7">
        <v>2.5672600000000001</v>
      </c>
      <c r="H12" s="1">
        <v>2015</v>
      </c>
      <c r="I12" s="1" t="s">
        <v>17</v>
      </c>
      <c r="J12" s="1">
        <v>11</v>
      </c>
    </row>
    <row r="13" spans="1:10">
      <c r="A13" s="1">
        <v>2005</v>
      </c>
      <c r="B13" s="1">
        <v>12</v>
      </c>
      <c r="C13" s="5">
        <f t="shared" si="0"/>
        <v>38687</v>
      </c>
      <c r="D13" s="6">
        <v>1.023E-2</v>
      </c>
      <c r="E13" s="6">
        <v>4.6166666666666682E-2</v>
      </c>
      <c r="F13" s="7">
        <v>2.4891857142857146</v>
      </c>
      <c r="H13" s="1">
        <v>2016</v>
      </c>
      <c r="I13" s="1" t="s">
        <v>18</v>
      </c>
      <c r="J13" s="1">
        <v>12</v>
      </c>
    </row>
    <row r="14" spans="1:10">
      <c r="A14" s="1">
        <v>2006</v>
      </c>
      <c r="B14" s="1">
        <v>1</v>
      </c>
      <c r="C14" s="5">
        <f t="shared" si="0"/>
        <v>38718</v>
      </c>
      <c r="D14" s="6">
        <v>1.008E-2</v>
      </c>
      <c r="E14" s="6">
        <v>4.4863636363636369E-2</v>
      </c>
      <c r="F14" s="7">
        <v>2.4668818181818177</v>
      </c>
      <c r="I14" s="8"/>
    </row>
    <row r="15" spans="1:10">
      <c r="A15" s="1">
        <v>2006</v>
      </c>
      <c r="B15" s="1">
        <v>2</v>
      </c>
      <c r="C15" s="5">
        <f t="shared" si="0"/>
        <v>38749</v>
      </c>
      <c r="D15" s="6">
        <v>1.089E-2</v>
      </c>
      <c r="E15" s="6">
        <v>4.2615E-2</v>
      </c>
      <c r="F15" s="7">
        <v>2.4356049999999998</v>
      </c>
      <c r="I15" s="8"/>
    </row>
    <row r="16" spans="1:10">
      <c r="A16" s="1">
        <v>2006</v>
      </c>
      <c r="B16" s="1">
        <v>3</v>
      </c>
      <c r="C16" s="5">
        <f t="shared" si="0"/>
        <v>38777</v>
      </c>
      <c r="D16" s="6">
        <v>1.2109999999999999E-2</v>
      </c>
      <c r="E16" s="6">
        <v>4.1213043478260866E-2</v>
      </c>
      <c r="F16" s="7">
        <v>2.4734347826086958</v>
      </c>
      <c r="I16" s="8"/>
    </row>
    <row r="17" spans="1:9">
      <c r="A17" s="1">
        <v>2006</v>
      </c>
      <c r="B17" s="1">
        <v>4</v>
      </c>
      <c r="C17" s="5">
        <f t="shared" si="0"/>
        <v>38808</v>
      </c>
      <c r="D17" s="6">
        <v>1.281E-2</v>
      </c>
      <c r="E17" s="6">
        <v>4.1400000000000006E-2</v>
      </c>
      <c r="F17" s="7">
        <v>2.4884578947368419</v>
      </c>
      <c r="I17" s="8"/>
    </row>
    <row r="18" spans="1:9">
      <c r="A18" s="1">
        <v>2006</v>
      </c>
      <c r="B18" s="1">
        <v>5</v>
      </c>
      <c r="C18" s="5">
        <f t="shared" si="0"/>
        <v>38838</v>
      </c>
      <c r="D18" s="6">
        <v>1.406E-2</v>
      </c>
      <c r="E18" s="6">
        <v>4.1538095238095228E-2</v>
      </c>
      <c r="F18" s="7">
        <v>2.5053666666666667</v>
      </c>
      <c r="I18" s="8"/>
    </row>
    <row r="19" spans="1:9">
      <c r="A19" s="1">
        <v>2006</v>
      </c>
      <c r="B19" s="1">
        <v>6</v>
      </c>
      <c r="C19" s="5">
        <f t="shared" si="0"/>
        <v>38869</v>
      </c>
      <c r="D19" s="6">
        <v>1.481E-2</v>
      </c>
      <c r="E19" s="6">
        <v>4.1747619047619047E-2</v>
      </c>
      <c r="F19" s="7">
        <v>2.5767523809523816</v>
      </c>
      <c r="I19" s="8"/>
    </row>
    <row r="20" spans="1:9">
      <c r="A20" s="1">
        <v>2006</v>
      </c>
      <c r="B20" s="1">
        <v>7</v>
      </c>
      <c r="C20" s="5">
        <f t="shared" si="0"/>
        <v>38899</v>
      </c>
      <c r="D20" s="6">
        <v>1.5299999999999999E-2</v>
      </c>
      <c r="E20" s="6">
        <v>4.1933333333333322E-2</v>
      </c>
      <c r="F20" s="7">
        <v>2.5478952380952373</v>
      </c>
      <c r="I20" s="8"/>
    </row>
    <row r="21" spans="1:9">
      <c r="A21" s="1">
        <v>2006</v>
      </c>
      <c r="B21" s="1">
        <v>8</v>
      </c>
      <c r="C21" s="5">
        <f t="shared" si="0"/>
        <v>38930</v>
      </c>
      <c r="D21" s="6">
        <v>1.6109999999999999E-2</v>
      </c>
      <c r="E21" s="6">
        <v>4.1940909090909112E-2</v>
      </c>
      <c r="F21" s="7">
        <v>2.4753272727272728</v>
      </c>
      <c r="I21" s="8"/>
    </row>
    <row r="22" spans="1:9">
      <c r="A22" s="1">
        <v>2006</v>
      </c>
      <c r="B22" s="1">
        <v>9</v>
      </c>
      <c r="C22" s="5">
        <f t="shared" si="0"/>
        <v>38961</v>
      </c>
      <c r="D22" s="6">
        <v>1.737E-2</v>
      </c>
      <c r="E22" s="6">
        <v>4.2090476190476199E-2</v>
      </c>
      <c r="F22" s="7">
        <v>2.5061285714285715</v>
      </c>
      <c r="I22" s="8"/>
    </row>
    <row r="23" spans="1:9">
      <c r="A23" s="1">
        <v>2006</v>
      </c>
      <c r="B23" s="1">
        <v>10</v>
      </c>
      <c r="C23" s="5">
        <f t="shared" si="0"/>
        <v>38991</v>
      </c>
      <c r="D23" s="6">
        <v>1.8450000000000001E-2</v>
      </c>
      <c r="E23" s="6">
        <v>4.2168181818181834E-2</v>
      </c>
      <c r="F23" s="7">
        <v>2.45505</v>
      </c>
      <c r="I23" s="8"/>
    </row>
    <row r="24" spans="1:9">
      <c r="A24" s="1">
        <v>2006</v>
      </c>
      <c r="B24" s="1">
        <v>11</v>
      </c>
      <c r="C24" s="5">
        <f t="shared" si="0"/>
        <v>39022</v>
      </c>
      <c r="D24" s="6">
        <v>1.9009999999999999E-2</v>
      </c>
      <c r="E24" s="6">
        <v>4.197142857142859E-2</v>
      </c>
      <c r="F24" s="7">
        <v>2.4017999999999993</v>
      </c>
      <c r="I24" s="8"/>
    </row>
    <row r="25" spans="1:9">
      <c r="A25" s="1">
        <v>2006</v>
      </c>
      <c r="B25" s="1">
        <v>12</v>
      </c>
      <c r="C25" s="5">
        <f t="shared" si="0"/>
        <v>39052</v>
      </c>
      <c r="D25" s="6">
        <v>2.017E-2</v>
      </c>
      <c r="E25" s="6">
        <v>4.1994736842105272E-2</v>
      </c>
      <c r="F25" s="7">
        <v>2.3869684210526319</v>
      </c>
      <c r="I25" s="8"/>
    </row>
    <row r="26" spans="1:9">
      <c r="A26" s="1">
        <v>2007</v>
      </c>
      <c r="B26" s="1">
        <v>1</v>
      </c>
      <c r="C26" s="5">
        <f t="shared" si="0"/>
        <v>39083</v>
      </c>
      <c r="D26" s="6">
        <v>2.1489999999999999E-2</v>
      </c>
      <c r="E26" s="6">
        <v>4.1972727272727287E-2</v>
      </c>
      <c r="F26" s="7">
        <v>2.4003272727272726</v>
      </c>
      <c r="I26" s="8"/>
    </row>
    <row r="27" spans="1:9">
      <c r="A27" s="1">
        <v>2007</v>
      </c>
      <c r="B27" s="1">
        <v>2</v>
      </c>
      <c r="C27" s="5">
        <f t="shared" si="0"/>
        <v>39114</v>
      </c>
      <c r="D27" s="6">
        <v>2.2120000000000001E-2</v>
      </c>
      <c r="E27" s="6">
        <v>4.198000000000001E-2</v>
      </c>
      <c r="F27" s="7">
        <v>2.402145</v>
      </c>
      <c r="I27" s="8"/>
    </row>
    <row r="28" spans="1:9">
      <c r="A28" s="1">
        <v>2007</v>
      </c>
      <c r="B28" s="1">
        <v>3</v>
      </c>
      <c r="C28" s="5">
        <f t="shared" si="0"/>
        <v>39142</v>
      </c>
      <c r="D28" s="6">
        <v>2.2589999999999999E-2</v>
      </c>
      <c r="E28" s="6">
        <v>4.2172727272727271E-2</v>
      </c>
      <c r="F28" s="7">
        <v>2.410077272727273</v>
      </c>
      <c r="I28" s="8"/>
    </row>
    <row r="29" spans="1:9">
      <c r="A29" s="1">
        <v>2007</v>
      </c>
      <c r="B29" s="1">
        <v>4</v>
      </c>
      <c r="C29" s="5">
        <f t="shared" si="0"/>
        <v>39173</v>
      </c>
      <c r="D29" s="6">
        <v>2.3189999999999999E-2</v>
      </c>
      <c r="E29" s="6">
        <v>4.3164999999999995E-2</v>
      </c>
      <c r="F29" s="7">
        <v>2.3317600000000001</v>
      </c>
      <c r="I29" s="8"/>
    </row>
    <row r="30" spans="1:9">
      <c r="A30" s="1">
        <v>2007</v>
      </c>
      <c r="B30" s="1">
        <v>5</v>
      </c>
      <c r="C30" s="5">
        <f t="shared" si="0"/>
        <v>39203</v>
      </c>
      <c r="D30" s="6">
        <v>2.4109999999999999E-2</v>
      </c>
      <c r="E30" s="6">
        <v>4.4390476190476189E-2</v>
      </c>
      <c r="F30" s="7">
        <v>2.2918761904761906</v>
      </c>
      <c r="I30" s="8"/>
    </row>
    <row r="31" spans="1:9">
      <c r="A31" s="1">
        <v>2007</v>
      </c>
      <c r="B31" s="1">
        <v>6</v>
      </c>
      <c r="C31" s="5">
        <f t="shared" si="0"/>
        <v>39234</v>
      </c>
      <c r="D31" s="6">
        <v>2.546E-2</v>
      </c>
      <c r="E31" s="6">
        <v>4.5150000000000003E-2</v>
      </c>
      <c r="F31" s="7">
        <v>2.300335</v>
      </c>
      <c r="I31" s="8"/>
    </row>
    <row r="32" spans="1:9">
      <c r="A32" s="1">
        <v>2007</v>
      </c>
      <c r="B32" s="1">
        <v>7</v>
      </c>
      <c r="C32" s="5">
        <f t="shared" si="0"/>
        <v>39264</v>
      </c>
      <c r="D32" s="6">
        <v>2.716E-2</v>
      </c>
      <c r="E32" s="6">
        <v>4.7804545454545461E-2</v>
      </c>
      <c r="F32" s="7">
        <v>2.2740318181818187</v>
      </c>
      <c r="I32" s="8"/>
    </row>
    <row r="33" spans="1:9">
      <c r="A33" s="1">
        <v>2007</v>
      </c>
      <c r="B33" s="1">
        <v>8</v>
      </c>
      <c r="C33" s="5">
        <f t="shared" si="0"/>
        <v>39295</v>
      </c>
      <c r="D33" s="6">
        <v>2.7959999999999999E-2</v>
      </c>
      <c r="E33" s="6">
        <v>4.9086363636363629E-2</v>
      </c>
      <c r="F33" s="7">
        <v>2.3273727272727274</v>
      </c>
      <c r="I33" s="8"/>
    </row>
    <row r="34" spans="1:9">
      <c r="A34" s="1">
        <v>2007</v>
      </c>
      <c r="B34" s="1">
        <v>9</v>
      </c>
      <c r="C34" s="5">
        <f t="shared" ref="C34:C65" si="1">DATE(A34,B34,1)</f>
        <v>39326</v>
      </c>
      <c r="D34" s="6">
        <v>2.8240000000000001E-2</v>
      </c>
      <c r="E34" s="6">
        <v>5.0909999999999997E-2</v>
      </c>
      <c r="F34" s="7">
        <v>2.2997249999999996</v>
      </c>
      <c r="I34" s="8"/>
    </row>
    <row r="35" spans="1:9">
      <c r="A35" s="1">
        <v>2007</v>
      </c>
      <c r="B35" s="1">
        <v>10</v>
      </c>
      <c r="C35" s="5">
        <f t="shared" si="1"/>
        <v>39356</v>
      </c>
      <c r="D35" s="6">
        <v>2.7869999999999999E-2</v>
      </c>
      <c r="E35" s="6">
        <v>5.128695652173914E-2</v>
      </c>
      <c r="F35" s="7">
        <v>2.2189869565217393</v>
      </c>
      <c r="I35" s="8"/>
    </row>
    <row r="36" spans="1:9">
      <c r="A36" s="1">
        <v>2007</v>
      </c>
      <c r="B36" s="1">
        <v>11</v>
      </c>
      <c r="C36" s="5">
        <f t="shared" si="1"/>
        <v>39387</v>
      </c>
      <c r="D36" s="6">
        <v>2.751E-2</v>
      </c>
      <c r="E36" s="6">
        <v>5.3638095238095228E-2</v>
      </c>
      <c r="F36" s="7">
        <v>2.2200523809523811</v>
      </c>
      <c r="I36" s="8"/>
    </row>
    <row r="37" spans="1:9">
      <c r="A37" s="1">
        <v>2007</v>
      </c>
      <c r="B37" s="1">
        <v>12</v>
      </c>
      <c r="C37" s="5">
        <f t="shared" si="1"/>
        <v>39417</v>
      </c>
      <c r="D37" s="6">
        <v>2.7740000000000001E-2</v>
      </c>
      <c r="E37" s="6">
        <v>5.666842105263159E-2</v>
      </c>
      <c r="F37" s="7">
        <v>2.1712894736842108</v>
      </c>
      <c r="I37" s="8"/>
    </row>
    <row r="38" spans="1:9">
      <c r="A38" s="1">
        <v>2008</v>
      </c>
      <c r="B38" s="1">
        <v>1</v>
      </c>
      <c r="C38" s="5">
        <f t="shared" si="1"/>
        <v>39448</v>
      </c>
      <c r="D38" s="6">
        <v>2.6960000000000001E-2</v>
      </c>
      <c r="E38" s="6">
        <v>5.6427272727272722E-2</v>
      </c>
      <c r="F38" s="7">
        <v>2.2278000000000002</v>
      </c>
      <c r="I38" s="8"/>
    </row>
    <row r="39" spans="1:9">
      <c r="A39" s="1">
        <v>2008</v>
      </c>
      <c r="B39" s="1">
        <v>2</v>
      </c>
      <c r="C39" s="5">
        <f t="shared" si="1"/>
        <v>39479</v>
      </c>
      <c r="D39" s="6">
        <v>2.7449999999999999E-2</v>
      </c>
      <c r="E39" s="6">
        <v>5.7428571428571419E-2</v>
      </c>
      <c r="F39" s="7">
        <v>2.224019047619048</v>
      </c>
      <c r="I39" s="8"/>
    </row>
    <row r="40" spans="1:9">
      <c r="A40" s="1">
        <v>2008</v>
      </c>
      <c r="B40" s="1">
        <v>3</v>
      </c>
      <c r="C40" s="5">
        <f t="shared" si="1"/>
        <v>39508</v>
      </c>
      <c r="D40" s="6">
        <v>2.8289999999999999E-2</v>
      </c>
      <c r="E40" s="6">
        <v>6.0264999999999999E-2</v>
      </c>
      <c r="F40" s="7">
        <v>2.2520199999999999</v>
      </c>
      <c r="I40" s="8"/>
    </row>
    <row r="41" spans="1:9">
      <c r="A41" s="1">
        <v>2008</v>
      </c>
      <c r="B41" s="1">
        <v>4</v>
      </c>
      <c r="C41" s="5">
        <f t="shared" si="1"/>
        <v>39539</v>
      </c>
      <c r="D41" s="6">
        <v>2.8479999999999998E-2</v>
      </c>
      <c r="E41" s="6">
        <v>6.2913636363636324E-2</v>
      </c>
      <c r="F41" s="7">
        <v>2.1591818181818176</v>
      </c>
      <c r="I41" s="8"/>
    </row>
    <row r="42" spans="1:9">
      <c r="A42" s="1">
        <v>2008</v>
      </c>
      <c r="B42" s="1">
        <v>5</v>
      </c>
      <c r="C42" s="5">
        <f t="shared" si="1"/>
        <v>39569</v>
      </c>
      <c r="D42" s="6">
        <v>2.7820000000000001E-2</v>
      </c>
      <c r="E42" s="6">
        <v>6.4145000000000008E-2</v>
      </c>
      <c r="F42" s="7">
        <v>2.0952299999999999</v>
      </c>
      <c r="I42" s="8"/>
    </row>
    <row r="43" spans="1:9">
      <c r="A43" s="1">
        <v>2008</v>
      </c>
      <c r="B43" s="1">
        <v>6</v>
      </c>
      <c r="C43" s="5">
        <f t="shared" si="1"/>
        <v>39600</v>
      </c>
      <c r="D43" s="6">
        <v>2.8369999999999999E-2</v>
      </c>
      <c r="E43" s="6">
        <v>6.5757142857142847E-2</v>
      </c>
      <c r="F43" s="7">
        <v>2.0907904761904765</v>
      </c>
      <c r="I43" s="8"/>
    </row>
    <row r="44" spans="1:9">
      <c r="A44" s="1">
        <v>2008</v>
      </c>
      <c r="B44" s="1">
        <v>7</v>
      </c>
      <c r="C44" s="5">
        <f t="shared" si="1"/>
        <v>39630</v>
      </c>
      <c r="D44" s="6">
        <v>2.7859999999999999E-2</v>
      </c>
      <c r="E44" s="6">
        <v>6.6200000000000023E-2</v>
      </c>
      <c r="F44" s="7">
        <v>2.0148739130434783</v>
      </c>
      <c r="I44" s="8"/>
    </row>
    <row r="45" spans="1:9">
      <c r="A45" s="1">
        <v>2008</v>
      </c>
      <c r="B45" s="1">
        <v>8</v>
      </c>
      <c r="C45" s="5">
        <f t="shared" si="1"/>
        <v>39661</v>
      </c>
      <c r="D45" s="6">
        <v>2.7480000000000001E-2</v>
      </c>
      <c r="E45" s="6">
        <v>6.5210000000000004E-2</v>
      </c>
      <c r="F45" s="7">
        <v>2.027765</v>
      </c>
      <c r="I45" s="8"/>
    </row>
    <row r="46" spans="1:9">
      <c r="A46" s="1">
        <v>2008</v>
      </c>
      <c r="B46" s="1">
        <v>9</v>
      </c>
      <c r="C46" s="5">
        <f t="shared" si="1"/>
        <v>39692</v>
      </c>
      <c r="D46" s="6">
        <v>2.7789999999999999E-2</v>
      </c>
      <c r="E46" s="6">
        <v>6.5581818181818199E-2</v>
      </c>
      <c r="F46" s="7">
        <v>2.1158181818181823</v>
      </c>
      <c r="I46" s="8"/>
    </row>
    <row r="47" spans="1:9">
      <c r="A47" s="1">
        <v>2008</v>
      </c>
      <c r="B47" s="1">
        <v>10</v>
      </c>
      <c r="C47" s="5">
        <f t="shared" si="1"/>
        <v>39722</v>
      </c>
      <c r="D47" s="6">
        <v>2.998E-2</v>
      </c>
      <c r="E47" s="6">
        <v>6.7969565217391323E-2</v>
      </c>
      <c r="F47" s="7">
        <v>2.3559260869565213</v>
      </c>
      <c r="I47" s="8"/>
    </row>
    <row r="48" spans="1:9">
      <c r="A48" s="1">
        <v>2008</v>
      </c>
      <c r="B48" s="1">
        <v>11</v>
      </c>
      <c r="C48" s="5">
        <f t="shared" si="1"/>
        <v>39753</v>
      </c>
      <c r="D48" s="6">
        <v>1.967E-2</v>
      </c>
      <c r="E48" s="6">
        <v>6.7394736842105257E-2</v>
      </c>
      <c r="F48" s="7">
        <v>2.4589999999999996</v>
      </c>
      <c r="I48" s="8"/>
    </row>
    <row r="49" spans="1:9">
      <c r="A49" s="1">
        <v>2008</v>
      </c>
      <c r="B49" s="1">
        <v>12</v>
      </c>
      <c r="C49" s="5">
        <f t="shared" si="1"/>
        <v>39783</v>
      </c>
      <c r="D49" s="6">
        <v>9.1299999999999992E-3</v>
      </c>
      <c r="E49" s="6">
        <v>6.3785714285714265E-2</v>
      </c>
      <c r="F49" s="7">
        <v>2.6059285714285716</v>
      </c>
      <c r="I49" s="8"/>
    </row>
    <row r="50" spans="1:9">
      <c r="A50" s="1">
        <v>2009</v>
      </c>
      <c r="B50" s="1">
        <v>1</v>
      </c>
      <c r="C50" s="5">
        <f t="shared" si="1"/>
        <v>39814</v>
      </c>
      <c r="D50" s="6">
        <v>5.6899999999999997E-3</v>
      </c>
      <c r="E50" s="6">
        <v>5.5061904761904756E-2</v>
      </c>
      <c r="F50" s="7">
        <v>2.8255238095238098</v>
      </c>
      <c r="I50" s="8"/>
    </row>
    <row r="51" spans="1:9">
      <c r="A51" s="1">
        <v>2009</v>
      </c>
      <c r="B51" s="1">
        <v>2</v>
      </c>
      <c r="C51" s="5">
        <f t="shared" si="1"/>
        <v>39845</v>
      </c>
      <c r="D51" s="6">
        <v>5.0600000000000003E-3</v>
      </c>
      <c r="E51" s="6">
        <v>4.6875000000000014E-2</v>
      </c>
      <c r="F51" s="7">
        <v>3.1191750000000003</v>
      </c>
      <c r="I51" s="8"/>
    </row>
    <row r="52" spans="1:9">
      <c r="A52" s="1">
        <v>2009</v>
      </c>
      <c r="B52" s="1">
        <v>3</v>
      </c>
      <c r="C52" s="5">
        <f t="shared" si="1"/>
        <v>39873</v>
      </c>
      <c r="D52" s="6">
        <v>4.3600000000000002E-3</v>
      </c>
      <c r="E52" s="6">
        <v>4.2990909090909087E-2</v>
      </c>
      <c r="F52" s="7">
        <v>3.0715227272727272</v>
      </c>
      <c r="I52" s="8"/>
    </row>
    <row r="53" spans="1:9">
      <c r="A53" s="1">
        <v>2009</v>
      </c>
      <c r="B53" s="1">
        <v>4</v>
      </c>
      <c r="C53" s="5">
        <f t="shared" si="1"/>
        <v>39904</v>
      </c>
      <c r="D53" s="6">
        <v>4.0099999999999997E-3</v>
      </c>
      <c r="E53" s="6">
        <v>4.2047619047619049E-2</v>
      </c>
      <c r="F53" s="7">
        <v>2.9235857142857142</v>
      </c>
      <c r="I53" s="8"/>
    </row>
    <row r="54" spans="1:9">
      <c r="A54" s="1">
        <v>2009</v>
      </c>
      <c r="B54" s="1">
        <v>5</v>
      </c>
      <c r="C54" s="5">
        <f t="shared" si="1"/>
        <v>39934</v>
      </c>
      <c r="D54" s="6">
        <v>4.0200000000000001E-3</v>
      </c>
      <c r="E54" s="6">
        <v>4.5155000000000001E-2</v>
      </c>
      <c r="F54" s="7">
        <v>2.9161999999999995</v>
      </c>
      <c r="I54" s="8"/>
    </row>
    <row r="55" spans="1:9">
      <c r="A55" s="1">
        <v>2009</v>
      </c>
      <c r="B55" s="1">
        <v>6</v>
      </c>
      <c r="C55" s="5">
        <f t="shared" si="1"/>
        <v>39965</v>
      </c>
      <c r="D55" s="6">
        <v>3.9500000000000004E-3</v>
      </c>
      <c r="E55" s="6">
        <v>4.5980952380952379E-2</v>
      </c>
      <c r="F55" s="7">
        <v>2.9769428571428569</v>
      </c>
      <c r="I55" s="8"/>
    </row>
    <row r="56" spans="1:9">
      <c r="A56" s="1">
        <v>2009</v>
      </c>
      <c r="B56" s="1">
        <v>7</v>
      </c>
      <c r="C56" s="5">
        <f t="shared" si="1"/>
        <v>39995</v>
      </c>
      <c r="D56" s="6">
        <v>3.7299999999999998E-3</v>
      </c>
      <c r="E56" s="6">
        <v>4.2582608695652162E-2</v>
      </c>
      <c r="F56" s="7">
        <v>2.8288478260869567</v>
      </c>
      <c r="I56" s="8"/>
    </row>
    <row r="57" spans="1:9">
      <c r="A57" s="1">
        <v>2009</v>
      </c>
      <c r="B57" s="1">
        <v>8</v>
      </c>
      <c r="C57" s="5">
        <f t="shared" si="1"/>
        <v>40026</v>
      </c>
      <c r="D57" s="6">
        <v>3.4299999999999999E-3</v>
      </c>
      <c r="E57" s="6">
        <v>4.1590476190476171E-2</v>
      </c>
      <c r="F57" s="7">
        <v>2.7103809523809521</v>
      </c>
      <c r="I57" s="8"/>
    </row>
    <row r="58" spans="1:9">
      <c r="A58" s="1">
        <v>2009</v>
      </c>
      <c r="B58" s="1">
        <v>9</v>
      </c>
      <c r="C58" s="5">
        <f t="shared" si="1"/>
        <v>40057</v>
      </c>
      <c r="D58" s="6">
        <v>3.0100000000000001E-3</v>
      </c>
      <c r="E58" s="6">
        <v>4.1772727272727253E-2</v>
      </c>
      <c r="F58" s="7">
        <v>2.7480090909090906</v>
      </c>
      <c r="I58" s="8"/>
    </row>
    <row r="59" spans="1:9">
      <c r="A59" s="1">
        <v>2009</v>
      </c>
      <c r="B59" s="1">
        <v>10</v>
      </c>
      <c r="C59" s="5">
        <f t="shared" si="1"/>
        <v>40087</v>
      </c>
      <c r="D59" s="6">
        <v>2.7299999999999998E-3</v>
      </c>
      <c r="E59" s="6">
        <v>4.1836363636363609E-2</v>
      </c>
      <c r="F59" s="7">
        <v>2.7826454545454542</v>
      </c>
      <c r="I59" s="8"/>
    </row>
    <row r="60" spans="1:9">
      <c r="A60" s="1">
        <v>2009</v>
      </c>
      <c r="B60" s="1">
        <v>11</v>
      </c>
      <c r="C60" s="5">
        <f t="shared" si="1"/>
        <v>40118</v>
      </c>
      <c r="D60" s="6">
        <v>2.5500000000000002E-3</v>
      </c>
      <c r="E60" s="6">
        <v>4.1915000000000022E-2</v>
      </c>
      <c r="F60" s="7">
        <v>2.7600199999999999</v>
      </c>
      <c r="I60" s="8"/>
    </row>
    <row r="61" spans="1:9">
      <c r="A61" s="1">
        <v>2009</v>
      </c>
      <c r="B61" s="1">
        <v>12</v>
      </c>
      <c r="C61" s="5">
        <f t="shared" si="1"/>
        <v>40148</v>
      </c>
      <c r="D61" s="6">
        <v>2.5200000000000001E-3</v>
      </c>
      <c r="E61" s="6">
        <v>4.2322727272727262E-2</v>
      </c>
      <c r="F61" s="7">
        <v>2.7561636363636364</v>
      </c>
      <c r="I61" s="8"/>
    </row>
    <row r="62" spans="1:9">
      <c r="A62" s="1">
        <v>2010</v>
      </c>
      <c r="B62" s="1">
        <v>1</v>
      </c>
      <c r="C62" s="5">
        <f t="shared" si="1"/>
        <v>40179</v>
      </c>
      <c r="D62" s="6">
        <v>2.5000000000000001E-3</v>
      </c>
      <c r="E62" s="6">
        <v>4.2370000000000005E-2</v>
      </c>
      <c r="F62" s="7">
        <v>2.7545149999999996</v>
      </c>
      <c r="I62" s="8"/>
    </row>
    <row r="63" spans="1:9">
      <c r="A63" s="1">
        <v>2010</v>
      </c>
      <c r="B63" s="1">
        <v>2</v>
      </c>
      <c r="C63" s="5">
        <f t="shared" si="1"/>
        <v>40210</v>
      </c>
      <c r="D63" s="6">
        <v>2.49E-3</v>
      </c>
      <c r="E63" s="6">
        <v>4.1724999999999998E-2</v>
      </c>
      <c r="F63" s="7">
        <v>2.7354799999999999</v>
      </c>
      <c r="I63" s="8"/>
    </row>
    <row r="64" spans="1:9">
      <c r="A64" s="1">
        <v>2010</v>
      </c>
      <c r="B64" s="1">
        <v>3</v>
      </c>
      <c r="C64" s="5">
        <f t="shared" si="1"/>
        <v>40238</v>
      </c>
      <c r="D64" s="6">
        <v>2.49E-3</v>
      </c>
      <c r="E64" s="6">
        <v>4.1291304347826095E-2</v>
      </c>
      <c r="F64" s="7">
        <v>2.6885000000000003</v>
      </c>
      <c r="I64" s="8"/>
    </row>
    <row r="65" spans="1:9">
      <c r="A65" s="1">
        <v>2010</v>
      </c>
      <c r="B65" s="1">
        <v>4</v>
      </c>
      <c r="C65" s="5">
        <f t="shared" si="1"/>
        <v>40269</v>
      </c>
      <c r="D65" s="6">
        <v>2.4399999999999999E-3</v>
      </c>
      <c r="E65" s="6">
        <v>3.9219047619047605E-2</v>
      </c>
      <c r="F65" s="7">
        <v>2.7024380952380951</v>
      </c>
      <c r="I65" s="8"/>
    </row>
    <row r="66" spans="1:9">
      <c r="A66" s="1">
        <v>2010</v>
      </c>
      <c r="B66" s="1">
        <v>5</v>
      </c>
      <c r="C66" s="5">
        <f t="shared" ref="C66:C97" si="2">DATE(A66,B66,1)</f>
        <v>40299</v>
      </c>
      <c r="D66" s="6">
        <v>1.9400000000000001E-3</v>
      </c>
      <c r="E66" s="6">
        <v>3.8539999999999984E-2</v>
      </c>
      <c r="F66" s="7">
        <v>2.8604000000000003</v>
      </c>
      <c r="I66" s="8"/>
    </row>
    <row r="67" spans="1:9">
      <c r="A67" s="1">
        <v>2010</v>
      </c>
      <c r="B67" s="1">
        <v>6</v>
      </c>
      <c r="C67" s="5">
        <f t="shared" si="2"/>
        <v>40330</v>
      </c>
      <c r="D67" s="6">
        <v>9.7000000000000005E-4</v>
      </c>
      <c r="E67" s="6">
        <v>3.8552380952380935E-2</v>
      </c>
      <c r="F67" s="7">
        <v>2.9837285714285717</v>
      </c>
      <c r="I67" s="8"/>
    </row>
    <row r="68" spans="1:9">
      <c r="A68" s="1">
        <v>2010</v>
      </c>
      <c r="B68" s="1">
        <v>7</v>
      </c>
      <c r="C68" s="5">
        <f t="shared" si="2"/>
        <v>40360</v>
      </c>
      <c r="D68" s="6">
        <v>1.32E-3</v>
      </c>
      <c r="E68" s="6">
        <v>3.8354545454545461E-2</v>
      </c>
      <c r="F68" s="7">
        <v>3.0287954545454552</v>
      </c>
      <c r="I68" s="8"/>
    </row>
    <row r="69" spans="1:9">
      <c r="A69" s="1">
        <v>2010</v>
      </c>
      <c r="B69" s="1">
        <v>8</v>
      </c>
      <c r="C69" s="5">
        <f t="shared" si="2"/>
        <v>40391</v>
      </c>
      <c r="D69" s="6">
        <v>1.64E-3</v>
      </c>
      <c r="E69" s="6">
        <v>3.812272727272728E-2</v>
      </c>
      <c r="F69" s="7">
        <v>2.971559090909091</v>
      </c>
      <c r="I69" s="8"/>
    </row>
    <row r="70" spans="1:9">
      <c r="A70" s="1">
        <v>2010</v>
      </c>
      <c r="B70" s="1">
        <v>9</v>
      </c>
      <c r="C70" s="5">
        <f t="shared" si="2"/>
        <v>40422</v>
      </c>
      <c r="D70" s="6">
        <v>1.75E-3</v>
      </c>
      <c r="E70" s="6">
        <v>3.8213636363636366E-2</v>
      </c>
      <c r="F70" s="7">
        <v>3.0223363636363643</v>
      </c>
      <c r="I70" s="8"/>
    </row>
    <row r="71" spans="1:9">
      <c r="A71" s="1">
        <v>2010</v>
      </c>
      <c r="B71" s="1">
        <v>10</v>
      </c>
      <c r="C71" s="5">
        <f t="shared" si="2"/>
        <v>40452</v>
      </c>
      <c r="D71" s="6">
        <v>1.74E-3</v>
      </c>
      <c r="E71" s="6">
        <v>3.8323809523809524E-2</v>
      </c>
      <c r="F71" s="7">
        <v>2.9374952380952379</v>
      </c>
      <c r="I71" s="8"/>
    </row>
    <row r="72" spans="1:9">
      <c r="A72" s="1">
        <v>2010</v>
      </c>
      <c r="B72" s="1">
        <v>11</v>
      </c>
      <c r="C72" s="5">
        <f t="shared" si="2"/>
        <v>40483</v>
      </c>
      <c r="D72" s="6">
        <v>1.6900000000000001E-3</v>
      </c>
      <c r="E72" s="6">
        <v>3.8549999999999987E-2</v>
      </c>
      <c r="F72" s="7">
        <v>2.9434149999999999</v>
      </c>
      <c r="I72" s="8"/>
    </row>
    <row r="73" spans="1:9">
      <c r="A73" s="1">
        <v>2010</v>
      </c>
      <c r="B73" s="1">
        <v>12</v>
      </c>
      <c r="C73" s="5">
        <f t="shared" si="2"/>
        <v>40513</v>
      </c>
      <c r="D73" s="6">
        <v>1.6999999999999999E-3</v>
      </c>
      <c r="E73" s="6">
        <v>3.9152173913043486E-2</v>
      </c>
      <c r="F73" s="7">
        <v>3.1200782608695645</v>
      </c>
      <c r="I73" s="8"/>
    </row>
    <row r="74" spans="1:9">
      <c r="A74" s="1">
        <v>2011</v>
      </c>
      <c r="B74" s="1">
        <v>1</v>
      </c>
      <c r="C74" s="5">
        <f t="shared" si="2"/>
        <v>40544</v>
      </c>
      <c r="D74" s="6">
        <v>1.6900000000000001E-3</v>
      </c>
      <c r="E74" s="6">
        <v>4.0104999999999995E-2</v>
      </c>
      <c r="F74" s="7">
        <v>3.0455049999999999</v>
      </c>
      <c r="I74" s="8"/>
    </row>
    <row r="75" spans="1:9">
      <c r="A75" s="1">
        <v>2011</v>
      </c>
      <c r="B75" s="1">
        <v>2</v>
      </c>
      <c r="C75" s="5">
        <f t="shared" si="2"/>
        <v>40575</v>
      </c>
      <c r="D75" s="6">
        <v>1.6999999999999999E-3</v>
      </c>
      <c r="E75" s="6">
        <v>4.1139999999999996E-2</v>
      </c>
      <c r="F75" s="7">
        <v>3.0287850000000001</v>
      </c>
      <c r="I75" s="8"/>
    </row>
    <row r="76" spans="1:9">
      <c r="A76" s="1">
        <v>2011</v>
      </c>
      <c r="B76" s="1">
        <v>3</v>
      </c>
      <c r="C76" s="5">
        <f t="shared" si="2"/>
        <v>40603</v>
      </c>
      <c r="D76" s="6">
        <v>1.7799999999999999E-3</v>
      </c>
      <c r="E76" s="6">
        <v>4.1786956521739131E-2</v>
      </c>
      <c r="F76" s="7">
        <v>3.1160130434782611</v>
      </c>
      <c r="I76" s="8"/>
    </row>
    <row r="77" spans="1:9">
      <c r="A77" s="1">
        <v>2011</v>
      </c>
      <c r="B77" s="1">
        <v>4</v>
      </c>
      <c r="C77" s="5">
        <f t="shared" si="2"/>
        <v>40634</v>
      </c>
      <c r="D77" s="6">
        <v>1.8400000000000001E-3</v>
      </c>
      <c r="E77" s="6">
        <v>4.2705000000000021E-2</v>
      </c>
      <c r="F77" s="7">
        <v>3.0610100000000005</v>
      </c>
      <c r="I77" s="8"/>
    </row>
    <row r="78" spans="1:9">
      <c r="A78" s="1">
        <v>2011</v>
      </c>
      <c r="B78" s="1">
        <v>5</v>
      </c>
      <c r="C78" s="5">
        <f t="shared" si="2"/>
        <v>40664</v>
      </c>
      <c r="D78" s="6">
        <v>1.7899999999999999E-3</v>
      </c>
      <c r="E78" s="6">
        <v>4.3999999999999991E-2</v>
      </c>
      <c r="F78" s="7">
        <v>3.1449476190476195</v>
      </c>
      <c r="I78" s="8"/>
    </row>
    <row r="79" spans="1:9">
      <c r="A79" s="1">
        <v>2011</v>
      </c>
      <c r="B79" s="1">
        <v>6</v>
      </c>
      <c r="C79" s="5">
        <f t="shared" si="2"/>
        <v>40695</v>
      </c>
      <c r="D79" s="6">
        <v>1.75E-3</v>
      </c>
      <c r="E79" s="6">
        <v>4.6109523809523809E-2</v>
      </c>
      <c r="F79" s="7">
        <v>3.2790571428571424</v>
      </c>
      <c r="I79" s="8"/>
    </row>
    <row r="80" spans="1:9">
      <c r="A80" s="1">
        <v>2011</v>
      </c>
      <c r="B80" s="1">
        <v>7</v>
      </c>
      <c r="C80" s="5">
        <f t="shared" si="2"/>
        <v>40725</v>
      </c>
      <c r="D80" s="6">
        <v>1.75E-3</v>
      </c>
      <c r="E80" s="6">
        <v>4.700952380952382E-2</v>
      </c>
      <c r="F80" s="7">
        <v>3.3913857142857142</v>
      </c>
      <c r="I80" s="8"/>
    </row>
    <row r="81" spans="1:9">
      <c r="A81" s="1">
        <v>2011</v>
      </c>
      <c r="B81" s="1">
        <v>8</v>
      </c>
      <c r="C81" s="5">
        <f t="shared" si="2"/>
        <v>40756</v>
      </c>
      <c r="D81" s="6">
        <v>5.8E-4</v>
      </c>
      <c r="E81" s="6">
        <v>4.716363636363638E-2</v>
      </c>
      <c r="F81" s="7">
        <v>3.6772136363636374</v>
      </c>
      <c r="I81" s="8"/>
    </row>
    <row r="82" spans="1:9">
      <c r="A82" s="1">
        <v>2011</v>
      </c>
      <c r="B82" s="1">
        <v>9</v>
      </c>
      <c r="C82" s="5">
        <f t="shared" si="2"/>
        <v>40787</v>
      </c>
      <c r="D82" s="6">
        <v>9.0000000000000006E-5</v>
      </c>
      <c r="E82" s="6">
        <v>4.7459090909090902E-2</v>
      </c>
      <c r="F82" s="7">
        <v>3.6103090909090909</v>
      </c>
      <c r="I82" s="8"/>
    </row>
    <row r="83" spans="1:9">
      <c r="A83" s="1">
        <v>2011</v>
      </c>
      <c r="B83" s="1">
        <v>10</v>
      </c>
      <c r="C83" s="5">
        <f t="shared" si="2"/>
        <v>40817</v>
      </c>
      <c r="D83" s="6">
        <v>3.6999999999999999E-4</v>
      </c>
      <c r="E83" s="6">
        <v>4.802380952380951E-2</v>
      </c>
      <c r="F83" s="7">
        <v>3.5414333333333325</v>
      </c>
      <c r="I83" s="8"/>
    </row>
    <row r="84" spans="1:9">
      <c r="A84" s="1">
        <v>2011</v>
      </c>
      <c r="B84" s="1">
        <v>11</v>
      </c>
      <c r="C84" s="5">
        <f t="shared" si="2"/>
        <v>40848</v>
      </c>
      <c r="D84" s="6">
        <v>4.6999999999999999E-4</v>
      </c>
      <c r="E84" s="6">
        <v>4.9394999999999994E-2</v>
      </c>
      <c r="F84" s="7">
        <v>3.59795</v>
      </c>
      <c r="I84" s="8"/>
    </row>
    <row r="85" spans="1:9">
      <c r="A85" s="1">
        <v>2011</v>
      </c>
      <c r="B85" s="1">
        <v>12</v>
      </c>
      <c r="C85" s="5">
        <f t="shared" si="2"/>
        <v>40878</v>
      </c>
      <c r="D85" s="6">
        <v>5.1999999999999995E-4</v>
      </c>
      <c r="E85" s="6">
        <v>4.9823809523809534E-2</v>
      </c>
      <c r="F85" s="7">
        <v>3.6463666666666663</v>
      </c>
      <c r="I85" s="8"/>
    </row>
    <row r="86" spans="1:9">
      <c r="A86" s="1">
        <v>2012</v>
      </c>
      <c r="B86" s="1">
        <v>1</v>
      </c>
      <c r="C86" s="5">
        <f t="shared" si="2"/>
        <v>40909</v>
      </c>
      <c r="D86" s="6">
        <v>5.9999999999999995E-4</v>
      </c>
      <c r="E86" s="6">
        <v>4.9857142857142843E-2</v>
      </c>
      <c r="F86" s="7">
        <v>3.6114809523809521</v>
      </c>
      <c r="I86" s="8"/>
    </row>
    <row r="87" spans="1:9">
      <c r="A87" s="1">
        <v>2012</v>
      </c>
      <c r="B87" s="1">
        <v>2</v>
      </c>
      <c r="C87" s="5">
        <f t="shared" si="2"/>
        <v>40940</v>
      </c>
      <c r="D87" s="6">
        <v>8.1999999999999998E-4</v>
      </c>
      <c r="E87" s="6">
        <v>4.9747619047619034E-2</v>
      </c>
      <c r="F87" s="7">
        <v>3.4650523809523808</v>
      </c>
      <c r="I87" s="8"/>
    </row>
    <row r="88" spans="1:9">
      <c r="A88" s="1">
        <v>2012</v>
      </c>
      <c r="B88" s="1">
        <v>3</v>
      </c>
      <c r="C88" s="5">
        <f t="shared" si="2"/>
        <v>40969</v>
      </c>
      <c r="D88" s="6">
        <v>1E-3</v>
      </c>
      <c r="E88" s="6">
        <v>4.9477272727272731E-2</v>
      </c>
      <c r="F88" s="7">
        <v>3.4302363636363626</v>
      </c>
      <c r="I88" s="8"/>
    </row>
    <row r="89" spans="1:9">
      <c r="A89" s="1">
        <v>2012</v>
      </c>
      <c r="B89" s="1">
        <v>4</v>
      </c>
      <c r="C89" s="5">
        <f t="shared" si="2"/>
        <v>41000</v>
      </c>
      <c r="D89" s="6">
        <v>1.1199999999999999E-3</v>
      </c>
      <c r="E89" s="6">
        <v>4.9435E-2</v>
      </c>
      <c r="F89" s="7">
        <v>3.4745499999999998</v>
      </c>
      <c r="I89" s="8"/>
    </row>
    <row r="90" spans="1:9">
      <c r="A90" s="1">
        <v>2012</v>
      </c>
      <c r="B90" s="1">
        <v>5</v>
      </c>
      <c r="C90" s="5">
        <f t="shared" si="2"/>
        <v>41030</v>
      </c>
      <c r="D90" s="6">
        <v>1.1100000000000001E-3</v>
      </c>
      <c r="E90" s="6">
        <v>5.0471428571428556E-2</v>
      </c>
      <c r="F90" s="7">
        <v>3.5802666666666663</v>
      </c>
      <c r="I90" s="8"/>
    </row>
    <row r="91" spans="1:9">
      <c r="A91" s="1">
        <v>2012</v>
      </c>
      <c r="B91" s="1">
        <v>6</v>
      </c>
      <c r="C91" s="5">
        <f t="shared" si="2"/>
        <v>41061</v>
      </c>
      <c r="D91" s="6">
        <v>9.3000000000000005E-4</v>
      </c>
      <c r="E91" s="6">
        <v>5.1200000000000009E-2</v>
      </c>
      <c r="F91" s="7">
        <v>3.5823650000000007</v>
      </c>
      <c r="I91" s="8"/>
    </row>
    <row r="92" spans="1:9">
      <c r="A92" s="1">
        <v>2012</v>
      </c>
      <c r="B92" s="1">
        <v>7</v>
      </c>
      <c r="C92" s="5">
        <f t="shared" si="2"/>
        <v>41091</v>
      </c>
      <c r="D92" s="6">
        <v>7.2999999999999996E-4</v>
      </c>
      <c r="E92" s="6">
        <v>5.1268181818181817E-2</v>
      </c>
      <c r="F92" s="7">
        <v>3.4876272727272721</v>
      </c>
      <c r="I92" s="8"/>
    </row>
    <row r="93" spans="1:9">
      <c r="A93" s="1">
        <v>2012</v>
      </c>
      <c r="B93" s="1">
        <v>8</v>
      </c>
      <c r="C93" s="5">
        <f t="shared" si="2"/>
        <v>41122</v>
      </c>
      <c r="D93" s="6">
        <v>5.1000000000000004E-4</v>
      </c>
      <c r="E93" s="6">
        <v>5.1018181818181844E-2</v>
      </c>
      <c r="F93" s="7">
        <v>3.4080863636363632</v>
      </c>
      <c r="I93" s="8"/>
    </row>
    <row r="94" spans="1:9">
      <c r="A94" s="1">
        <v>2012</v>
      </c>
      <c r="B94" s="1">
        <v>9</v>
      </c>
      <c r="C94" s="5">
        <f t="shared" si="2"/>
        <v>41153</v>
      </c>
      <c r="D94" s="6">
        <v>4.6000000000000001E-4</v>
      </c>
      <c r="E94" s="6">
        <v>4.9509999999999998E-2</v>
      </c>
      <c r="F94" s="7">
        <v>3.4209150000000008</v>
      </c>
      <c r="I94" s="8"/>
    </row>
    <row r="95" spans="1:9">
      <c r="A95" s="1">
        <v>2012</v>
      </c>
      <c r="B95" s="1">
        <v>10</v>
      </c>
      <c r="C95" s="5">
        <f t="shared" si="2"/>
        <v>41183</v>
      </c>
      <c r="D95" s="6">
        <v>3.6999999999999999E-4</v>
      </c>
      <c r="E95" s="6">
        <v>4.8230434782608696E-2</v>
      </c>
      <c r="F95" s="7">
        <v>3.3966347826086944</v>
      </c>
      <c r="I95" s="8"/>
    </row>
    <row r="96" spans="1:9">
      <c r="A96" s="1">
        <v>2012</v>
      </c>
      <c r="B96" s="1">
        <v>11</v>
      </c>
      <c r="C96" s="5">
        <f t="shared" si="2"/>
        <v>41214</v>
      </c>
      <c r="D96" s="6">
        <v>3.1E-4</v>
      </c>
      <c r="E96" s="6">
        <v>4.6195238095238102E-2</v>
      </c>
      <c r="F96" s="7">
        <v>3.4306142857142858</v>
      </c>
      <c r="I96" s="8"/>
    </row>
    <row r="97" spans="1:9">
      <c r="A97" s="1">
        <v>2012</v>
      </c>
      <c r="B97" s="1">
        <v>12</v>
      </c>
      <c r="C97" s="5">
        <f t="shared" si="2"/>
        <v>41244</v>
      </c>
      <c r="D97" s="6">
        <v>1.4999999999999999E-4</v>
      </c>
      <c r="E97" s="6">
        <v>4.2578947368421056E-2</v>
      </c>
      <c r="F97" s="7">
        <v>3.3874526315789479</v>
      </c>
      <c r="I97" s="8"/>
    </row>
    <row r="98" spans="1:9">
      <c r="A98" s="1">
        <v>2013</v>
      </c>
      <c r="B98" s="1">
        <v>1</v>
      </c>
      <c r="C98" s="5">
        <f t="shared" ref="C98:C129" si="3">DATE(A98,B98,1)</f>
        <v>41275</v>
      </c>
      <c r="D98" s="6">
        <v>1.7000000000000001E-4</v>
      </c>
      <c r="E98" s="6">
        <v>4.0295454545454551E-2</v>
      </c>
      <c r="F98" s="7">
        <v>3.3685636363636351</v>
      </c>
      <c r="I98" s="8"/>
    </row>
    <row r="99" spans="1:9">
      <c r="A99" s="1">
        <v>2013</v>
      </c>
      <c r="B99" s="1">
        <v>2</v>
      </c>
      <c r="C99" s="5">
        <f t="shared" si="3"/>
        <v>41306</v>
      </c>
      <c r="D99" s="6">
        <v>2.4000000000000001E-4</v>
      </c>
      <c r="E99" s="6">
        <v>3.8047619047619038E-2</v>
      </c>
      <c r="F99" s="7">
        <v>3.39208</v>
      </c>
      <c r="I99" s="8"/>
    </row>
    <row r="100" spans="1:9">
      <c r="A100" s="1">
        <v>2013</v>
      </c>
      <c r="B100" s="1">
        <v>3</v>
      </c>
      <c r="C100" s="5">
        <f t="shared" si="3"/>
        <v>41334</v>
      </c>
      <c r="D100" s="6">
        <v>2.2000000000000001E-4</v>
      </c>
      <c r="E100" s="6">
        <v>3.4752380952380965E-2</v>
      </c>
      <c r="F100" s="7">
        <v>3.388528571428572</v>
      </c>
      <c r="I100" s="8"/>
    </row>
    <row r="101" spans="1:9">
      <c r="A101" s="1">
        <v>2013</v>
      </c>
      <c r="B101" s="1">
        <v>4</v>
      </c>
      <c r="C101" s="5">
        <f t="shared" si="3"/>
        <v>41365</v>
      </c>
      <c r="D101" s="6">
        <v>2.0000000000000001E-4</v>
      </c>
      <c r="E101" s="6">
        <v>3.2852380952380952E-2</v>
      </c>
      <c r="F101" s="7">
        <v>3.3921857142857137</v>
      </c>
      <c r="I101" s="8"/>
    </row>
    <row r="102" spans="1:9">
      <c r="A102" s="1">
        <v>2013</v>
      </c>
      <c r="B102" s="1">
        <v>5</v>
      </c>
      <c r="C102" s="5">
        <f t="shared" si="3"/>
        <v>41395</v>
      </c>
      <c r="D102" s="6">
        <v>1.8000000000000001E-4</v>
      </c>
      <c r="E102" s="6">
        <v>2.8629999999999999E-2</v>
      </c>
      <c r="F102" s="7">
        <v>3.3641300000000003</v>
      </c>
      <c r="I102" s="8"/>
    </row>
    <row r="103" spans="1:9">
      <c r="A103" s="1">
        <v>2013</v>
      </c>
      <c r="B103" s="1">
        <v>6</v>
      </c>
      <c r="C103" s="5">
        <f t="shared" si="3"/>
        <v>41426</v>
      </c>
      <c r="D103" s="6">
        <v>1.8000000000000001E-4</v>
      </c>
      <c r="E103" s="6">
        <v>2.7445000000000004E-2</v>
      </c>
      <c r="F103" s="7">
        <v>3.4745050000000006</v>
      </c>
      <c r="I103" s="8"/>
    </row>
    <row r="104" spans="1:9">
      <c r="A104" s="1">
        <v>2013</v>
      </c>
      <c r="B104" s="1">
        <v>7</v>
      </c>
      <c r="C104" s="5">
        <f t="shared" si="3"/>
        <v>41456</v>
      </c>
      <c r="D104" s="6">
        <v>2.0000000000000001E-4</v>
      </c>
      <c r="E104" s="6">
        <v>2.6973913043478268E-2</v>
      </c>
      <c r="F104" s="7">
        <v>3.4589347826086954</v>
      </c>
      <c r="I104" s="8"/>
    </row>
    <row r="105" spans="1:9">
      <c r="A105" s="1">
        <v>2013</v>
      </c>
      <c r="B105" s="1">
        <v>8</v>
      </c>
      <c r="C105" s="5">
        <f t="shared" si="3"/>
        <v>41487</v>
      </c>
      <c r="D105" s="6">
        <v>1.8000000000000001E-4</v>
      </c>
      <c r="E105" s="6">
        <v>2.7014285714285727E-2</v>
      </c>
      <c r="F105" s="7">
        <v>3.4306142857142854</v>
      </c>
      <c r="I105" s="8"/>
    </row>
    <row r="106" spans="1:9">
      <c r="A106" s="1">
        <v>2013</v>
      </c>
      <c r="B106" s="1">
        <v>9</v>
      </c>
      <c r="C106" s="5">
        <f t="shared" si="3"/>
        <v>41518</v>
      </c>
      <c r="D106" s="6">
        <v>2.0000000000000001E-4</v>
      </c>
      <c r="E106" s="6">
        <v>2.6909523809523807E-2</v>
      </c>
      <c r="F106" s="7">
        <v>3.4334095238095239</v>
      </c>
      <c r="I106" s="8"/>
    </row>
    <row r="107" spans="1:9">
      <c r="A107" s="1">
        <v>2013</v>
      </c>
      <c r="B107" s="1">
        <v>10</v>
      </c>
      <c r="C107" s="5">
        <f t="shared" si="3"/>
        <v>41548</v>
      </c>
      <c r="D107" s="6">
        <v>2.0000000000000001E-4</v>
      </c>
      <c r="E107" s="6">
        <v>2.6708695652173906E-2</v>
      </c>
      <c r="F107" s="7">
        <v>3.403413043478261</v>
      </c>
      <c r="I107" s="8"/>
    </row>
    <row r="108" spans="1:9">
      <c r="A108" s="1">
        <v>2013</v>
      </c>
      <c r="B108" s="1">
        <v>11</v>
      </c>
      <c r="C108" s="5">
        <f t="shared" si="3"/>
        <v>41579</v>
      </c>
      <c r="D108" s="6">
        <v>2.0000000000000001E-4</v>
      </c>
      <c r="E108" s="6">
        <v>2.6536842105263168E-2</v>
      </c>
      <c r="F108" s="7">
        <v>3.4008842105263155</v>
      </c>
      <c r="I108" s="8"/>
    </row>
    <row r="109" spans="1:9">
      <c r="A109" s="1">
        <v>2013</v>
      </c>
      <c r="B109" s="1">
        <v>12</v>
      </c>
      <c r="C109" s="5">
        <f t="shared" si="3"/>
        <v>41609</v>
      </c>
      <c r="D109" s="6">
        <v>2.0000000000000001E-4</v>
      </c>
      <c r="E109" s="6">
        <v>2.6710000000000005E-2</v>
      </c>
      <c r="F109" s="7">
        <v>3.4105300000000005</v>
      </c>
      <c r="I109" s="8"/>
    </row>
    <row r="110" spans="1:9">
      <c r="A110" s="1">
        <v>2014</v>
      </c>
      <c r="B110" s="1">
        <v>1</v>
      </c>
      <c r="C110" s="5">
        <f t="shared" si="3"/>
        <v>41640</v>
      </c>
      <c r="D110" s="6">
        <v>2.2000000000000001E-4</v>
      </c>
      <c r="E110" s="6">
        <v>2.7004761904761917E-2</v>
      </c>
      <c r="F110" s="7">
        <v>3.3948142857142858</v>
      </c>
      <c r="I110" s="8"/>
    </row>
    <row r="111" spans="1:9">
      <c r="A111" s="1">
        <v>2014</v>
      </c>
      <c r="B111" s="1">
        <v>2</v>
      </c>
      <c r="C111" s="5">
        <f t="shared" si="3"/>
        <v>41671</v>
      </c>
      <c r="D111" s="6">
        <v>1.8000000000000001E-4</v>
      </c>
      <c r="E111" s="6">
        <v>2.7100000000000006E-2</v>
      </c>
      <c r="F111" s="7">
        <v>3.4187549999999995</v>
      </c>
      <c r="I111" s="8"/>
    </row>
    <row r="112" spans="1:9">
      <c r="A112" s="1">
        <v>2014</v>
      </c>
      <c r="B112" s="1">
        <v>3</v>
      </c>
      <c r="C112" s="5">
        <f t="shared" si="3"/>
        <v>41699</v>
      </c>
      <c r="D112" s="6">
        <v>2.1000000000000001E-4</v>
      </c>
      <c r="E112" s="6">
        <v>2.7100000000000006E-2</v>
      </c>
      <c r="F112" s="7">
        <v>3.449533333333334</v>
      </c>
      <c r="I112" s="8"/>
    </row>
    <row r="113" spans="1:9">
      <c r="A113" s="1">
        <v>2014</v>
      </c>
      <c r="B113" s="1">
        <v>4</v>
      </c>
      <c r="C113" s="5">
        <f t="shared" si="3"/>
        <v>41730</v>
      </c>
      <c r="D113" s="6">
        <v>1.7000000000000001E-4</v>
      </c>
      <c r="E113" s="6">
        <v>2.7190476190476192E-2</v>
      </c>
      <c r="F113" s="7">
        <v>3.4329238095238099</v>
      </c>
      <c r="I113" s="8"/>
    </row>
    <row r="114" spans="1:9">
      <c r="A114" s="1">
        <v>2014</v>
      </c>
      <c r="B114" s="1">
        <v>5</v>
      </c>
      <c r="C114" s="5">
        <f t="shared" si="3"/>
        <v>41760</v>
      </c>
      <c r="D114" s="6">
        <v>1.6000000000000001E-4</v>
      </c>
      <c r="E114" s="6">
        <v>2.7200000000000002E-2</v>
      </c>
      <c r="F114" s="7">
        <v>3.4241428571428569</v>
      </c>
      <c r="I114" s="8"/>
    </row>
    <row r="115" spans="1:9">
      <c r="A115" s="1">
        <v>2014</v>
      </c>
      <c r="B115" s="1">
        <v>6</v>
      </c>
      <c r="C115" s="5">
        <f t="shared" si="3"/>
        <v>41791</v>
      </c>
      <c r="D115" s="6">
        <v>1.2E-4</v>
      </c>
      <c r="E115" s="6">
        <v>2.6879999999999998E-2</v>
      </c>
      <c r="F115" s="7">
        <v>3.3952600000000004</v>
      </c>
      <c r="I115" s="8"/>
    </row>
    <row r="116" spans="1:9">
      <c r="A116" s="1">
        <v>2014</v>
      </c>
      <c r="B116" s="1">
        <v>7</v>
      </c>
      <c r="C116" s="5">
        <f t="shared" si="3"/>
        <v>41821</v>
      </c>
      <c r="D116" s="6">
        <v>1.2999999999999999E-4</v>
      </c>
      <c r="E116" s="6">
        <v>2.6769565217391291E-2</v>
      </c>
      <c r="F116" s="7">
        <v>3.4112652173913047</v>
      </c>
      <c r="I116" s="8"/>
    </row>
    <row r="117" spans="1:9">
      <c r="A117" s="1">
        <v>2014</v>
      </c>
      <c r="B117" s="1">
        <v>8</v>
      </c>
      <c r="C117" s="5">
        <f t="shared" si="3"/>
        <v>41852</v>
      </c>
      <c r="D117" s="6">
        <v>2.1000000000000001E-4</v>
      </c>
      <c r="E117" s="6">
        <v>2.6490000000000003E-2</v>
      </c>
      <c r="F117" s="7">
        <v>3.45886</v>
      </c>
      <c r="I117" s="8"/>
    </row>
    <row r="118" spans="1:9">
      <c r="A118" s="1">
        <v>2014</v>
      </c>
      <c r="B118" s="1">
        <v>9</v>
      </c>
      <c r="C118" s="5">
        <f t="shared" si="3"/>
        <v>41883</v>
      </c>
      <c r="D118" s="6">
        <v>8.0000000000000007E-5</v>
      </c>
      <c r="E118" s="6">
        <v>2.4481818181818184E-2</v>
      </c>
      <c r="F118" s="7">
        <v>3.4700318181818175</v>
      </c>
      <c r="I118" s="8"/>
    </row>
    <row r="119" spans="1:9">
      <c r="A119" s="1">
        <v>2014</v>
      </c>
      <c r="B119" s="1">
        <v>10</v>
      </c>
      <c r="C119" s="5">
        <f t="shared" si="3"/>
        <v>41913</v>
      </c>
      <c r="D119" s="6">
        <v>8.0000000000000007E-5</v>
      </c>
      <c r="E119" s="6">
        <v>2.0726086956521735E-2</v>
      </c>
      <c r="F119" s="7">
        <v>3.4822695652173916</v>
      </c>
      <c r="I119" s="8"/>
    </row>
    <row r="120" spans="1:9">
      <c r="A120" s="1">
        <v>2014</v>
      </c>
      <c r="B120" s="1">
        <v>11</v>
      </c>
      <c r="C120" s="5">
        <f t="shared" si="3"/>
        <v>41944</v>
      </c>
      <c r="D120" s="6">
        <v>6.0000000000000002E-5</v>
      </c>
      <c r="E120" s="6">
        <v>2.033684210526316E-2</v>
      </c>
      <c r="F120" s="7">
        <v>3.5023526315789484</v>
      </c>
      <c r="I120" s="8"/>
    </row>
    <row r="121" spans="1:9">
      <c r="A121" s="1">
        <v>2014</v>
      </c>
      <c r="B121" s="1">
        <v>12</v>
      </c>
      <c r="C121" s="5">
        <f t="shared" si="3"/>
        <v>41974</v>
      </c>
      <c r="D121" s="6">
        <v>-2.0000000000000001E-4</v>
      </c>
      <c r="E121" s="6">
        <v>2.0600000000000004E-2</v>
      </c>
      <c r="F121" s="7">
        <v>3.5038095238095237</v>
      </c>
      <c r="I121" s="8"/>
    </row>
    <row r="122" spans="1:9">
      <c r="A122" s="1">
        <v>2015</v>
      </c>
      <c r="B122" s="1">
        <v>1</v>
      </c>
      <c r="C122" s="5">
        <f t="shared" si="3"/>
        <v>42005</v>
      </c>
      <c r="D122" s="6">
        <v>-4.6600000000000001E-3</v>
      </c>
      <c r="E122" s="6">
        <v>2.0305E-2</v>
      </c>
      <c r="F122" s="7">
        <v>3.95756</v>
      </c>
      <c r="I122" s="8"/>
    </row>
    <row r="123" spans="1:9">
      <c r="A123" s="1">
        <v>2015</v>
      </c>
      <c r="B123" s="1">
        <v>2</v>
      </c>
      <c r="C123" s="5">
        <f t="shared" si="3"/>
        <v>42036</v>
      </c>
      <c r="D123" s="6">
        <v>-8.8900000000000003E-3</v>
      </c>
      <c r="E123" s="6">
        <v>1.917E-2</v>
      </c>
      <c r="F123" s="7">
        <v>3.9325250000000005</v>
      </c>
      <c r="I123" s="8"/>
    </row>
    <row r="124" spans="1:9">
      <c r="A124" s="1">
        <v>2015</v>
      </c>
      <c r="B124" s="1">
        <v>3</v>
      </c>
      <c r="C124" s="5">
        <f t="shared" si="3"/>
        <v>42064</v>
      </c>
      <c r="D124" s="6">
        <v>-8.0199999999999994E-3</v>
      </c>
      <c r="E124" s="6">
        <v>1.6718181818181826E-2</v>
      </c>
      <c r="F124" s="7">
        <v>3.8901772727272728</v>
      </c>
      <c r="I124" s="8"/>
    </row>
    <row r="125" spans="1:9">
      <c r="A125" s="1">
        <v>2015</v>
      </c>
      <c r="B125" s="1">
        <v>4</v>
      </c>
      <c r="C125" s="5">
        <f t="shared" si="3"/>
        <v>42095</v>
      </c>
      <c r="D125" s="6">
        <v>-8.1200000000000005E-3</v>
      </c>
      <c r="E125" s="6">
        <v>1.6500000000000008E-2</v>
      </c>
      <c r="F125" s="7">
        <v>3.8771476190476193</v>
      </c>
      <c r="I125" s="8"/>
    </row>
    <row r="126" spans="1:9">
      <c r="A126" s="1">
        <v>2015</v>
      </c>
      <c r="B126" s="1">
        <v>5</v>
      </c>
      <c r="C126" s="5">
        <f t="shared" si="3"/>
        <v>42125</v>
      </c>
      <c r="D126" s="6">
        <v>-7.9100000000000004E-3</v>
      </c>
      <c r="E126" s="6">
        <v>1.6699999999999996E-2</v>
      </c>
      <c r="F126" s="7">
        <v>3.9273050000000005</v>
      </c>
      <c r="I126" s="8"/>
    </row>
    <row r="127" spans="1:9">
      <c r="A127" s="1">
        <v>2015</v>
      </c>
      <c r="B127" s="1">
        <v>6</v>
      </c>
      <c r="C127" s="5">
        <f t="shared" si="3"/>
        <v>42156</v>
      </c>
      <c r="D127" s="6">
        <v>-7.8200000000000006E-3</v>
      </c>
      <c r="E127" s="6">
        <v>1.7047619047619048E-2</v>
      </c>
      <c r="F127" s="7">
        <v>3.9836952380952377</v>
      </c>
      <c r="I127" s="8"/>
    </row>
    <row r="128" spans="1:9">
      <c r="A128" s="1">
        <v>2015</v>
      </c>
      <c r="B128" s="1">
        <v>7</v>
      </c>
      <c r="C128" s="5">
        <f t="shared" si="3"/>
        <v>42186</v>
      </c>
      <c r="D128" s="6">
        <v>-7.62E-3</v>
      </c>
      <c r="E128" s="6">
        <v>1.7199999999999997E-2</v>
      </c>
      <c r="F128" s="7">
        <v>3.9617956521739131</v>
      </c>
      <c r="I128" s="8"/>
    </row>
    <row r="129" spans="1:9">
      <c r="A129" s="1">
        <v>2015</v>
      </c>
      <c r="B129" s="1">
        <v>8</v>
      </c>
      <c r="C129" s="5">
        <f t="shared" si="3"/>
        <v>42217</v>
      </c>
      <c r="D129" s="6">
        <v>-7.2899999999999996E-3</v>
      </c>
      <c r="E129" s="6">
        <v>1.7199999999999997E-2</v>
      </c>
      <c r="F129" s="7">
        <v>3.8909523809523807</v>
      </c>
      <c r="I129" s="8"/>
    </row>
    <row r="130" spans="1:9">
      <c r="A130" s="1">
        <v>2015</v>
      </c>
      <c r="B130" s="1">
        <v>9</v>
      </c>
      <c r="C130" s="5">
        <f t="shared" ref="C130:C145" si="4">DATE(A130,B130,1)</f>
        <v>42248</v>
      </c>
      <c r="D130" s="6">
        <v>-7.2899999999999996E-3</v>
      </c>
      <c r="E130" s="6">
        <v>1.7213636363636358E-2</v>
      </c>
      <c r="F130" s="7">
        <v>3.8633136363636371</v>
      </c>
      <c r="I130" s="8"/>
    </row>
    <row r="131" spans="1:9">
      <c r="A131" s="1">
        <v>2015</v>
      </c>
      <c r="B131" s="1">
        <v>10</v>
      </c>
      <c r="C131" s="5">
        <f t="shared" si="4"/>
        <v>42278</v>
      </c>
      <c r="D131" s="6">
        <v>-7.28E-3</v>
      </c>
      <c r="E131" s="6">
        <v>1.7299999999999996E-2</v>
      </c>
      <c r="F131" s="7">
        <v>3.9055409090909099</v>
      </c>
      <c r="I131" s="8"/>
    </row>
    <row r="132" spans="1:9">
      <c r="A132" s="1">
        <v>2015</v>
      </c>
      <c r="B132" s="1">
        <v>11</v>
      </c>
      <c r="C132" s="5">
        <f t="shared" si="4"/>
        <v>42309</v>
      </c>
      <c r="D132" s="6">
        <v>-7.3200000000000001E-3</v>
      </c>
      <c r="E132" s="6">
        <v>1.7299999999999999E-2</v>
      </c>
      <c r="F132" s="7">
        <v>3.9140000000000001</v>
      </c>
      <c r="I132" s="8"/>
    </row>
    <row r="133" spans="1:9">
      <c r="A133" s="1">
        <v>2015</v>
      </c>
      <c r="B133" s="1">
        <v>12</v>
      </c>
      <c r="C133" s="5">
        <f t="shared" si="4"/>
        <v>42339</v>
      </c>
      <c r="D133" s="6">
        <f>D132</f>
        <v>-7.3200000000000001E-3</v>
      </c>
      <c r="E133" s="6">
        <f t="shared" ref="E133:F133" si="5">E132</f>
        <v>1.7299999999999999E-2</v>
      </c>
      <c r="F133" s="7">
        <f t="shared" si="5"/>
        <v>3.9140000000000001</v>
      </c>
      <c r="I133" s="8"/>
    </row>
    <row r="134" spans="1:9">
      <c r="A134" s="1">
        <v>2016</v>
      </c>
      <c r="B134" s="1">
        <v>1</v>
      </c>
      <c r="C134" s="5">
        <f t="shared" si="4"/>
        <v>42370</v>
      </c>
      <c r="D134" s="6">
        <f t="shared" ref="D134:F145" si="6">D133</f>
        <v>-7.3200000000000001E-3</v>
      </c>
      <c r="E134" s="6">
        <f t="shared" si="6"/>
        <v>1.7299999999999999E-2</v>
      </c>
      <c r="F134" s="7">
        <f t="shared" si="6"/>
        <v>3.9140000000000001</v>
      </c>
      <c r="I134" s="8"/>
    </row>
    <row r="135" spans="1:9">
      <c r="A135" s="1">
        <v>2016</v>
      </c>
      <c r="B135" s="1">
        <v>2</v>
      </c>
      <c r="C135" s="5">
        <f t="shared" si="4"/>
        <v>42401</v>
      </c>
      <c r="D135" s="6">
        <f t="shared" si="6"/>
        <v>-7.3200000000000001E-3</v>
      </c>
      <c r="E135" s="6">
        <f t="shared" si="6"/>
        <v>1.7299999999999999E-2</v>
      </c>
      <c r="F135" s="7">
        <f t="shared" si="6"/>
        <v>3.9140000000000001</v>
      </c>
      <c r="I135" s="8"/>
    </row>
    <row r="136" spans="1:9">
      <c r="A136" s="1">
        <v>2016</v>
      </c>
      <c r="B136" s="1">
        <v>3</v>
      </c>
      <c r="C136" s="5">
        <f t="shared" si="4"/>
        <v>42430</v>
      </c>
      <c r="D136" s="6">
        <f t="shared" si="6"/>
        <v>-7.3200000000000001E-3</v>
      </c>
      <c r="E136" s="6">
        <f t="shared" si="6"/>
        <v>1.7299999999999999E-2</v>
      </c>
      <c r="F136" s="7">
        <f t="shared" si="6"/>
        <v>3.9140000000000001</v>
      </c>
      <c r="I136" s="8"/>
    </row>
    <row r="137" spans="1:9">
      <c r="A137" s="1">
        <v>2016</v>
      </c>
      <c r="B137" s="1">
        <v>4</v>
      </c>
      <c r="C137" s="5">
        <f t="shared" si="4"/>
        <v>42461</v>
      </c>
      <c r="D137" s="6">
        <f t="shared" si="6"/>
        <v>-7.3200000000000001E-3</v>
      </c>
      <c r="E137" s="6">
        <f t="shared" si="6"/>
        <v>1.7299999999999999E-2</v>
      </c>
      <c r="F137" s="7">
        <f t="shared" si="6"/>
        <v>3.9140000000000001</v>
      </c>
    </row>
    <row r="138" spans="1:9">
      <c r="A138" s="1">
        <v>2016</v>
      </c>
      <c r="B138" s="1">
        <v>5</v>
      </c>
      <c r="C138" s="5">
        <f t="shared" si="4"/>
        <v>42491</v>
      </c>
      <c r="D138" s="6">
        <f t="shared" si="6"/>
        <v>-7.3200000000000001E-3</v>
      </c>
      <c r="E138" s="6">
        <f t="shared" si="6"/>
        <v>1.7299999999999999E-2</v>
      </c>
      <c r="F138" s="7">
        <f t="shared" si="6"/>
        <v>3.9140000000000001</v>
      </c>
    </row>
    <row r="139" spans="1:9">
      <c r="A139" s="1">
        <v>2016</v>
      </c>
      <c r="B139" s="1">
        <v>6</v>
      </c>
      <c r="C139" s="5">
        <f t="shared" si="4"/>
        <v>42522</v>
      </c>
      <c r="D139" s="6">
        <f t="shared" si="6"/>
        <v>-7.3200000000000001E-3</v>
      </c>
      <c r="E139" s="6">
        <f t="shared" si="6"/>
        <v>1.7299999999999999E-2</v>
      </c>
      <c r="F139" s="7">
        <f t="shared" si="6"/>
        <v>3.9140000000000001</v>
      </c>
    </row>
    <row r="140" spans="1:9">
      <c r="A140" s="1">
        <v>2016</v>
      </c>
      <c r="B140" s="1">
        <v>7</v>
      </c>
      <c r="C140" s="5">
        <f t="shared" si="4"/>
        <v>42552</v>
      </c>
      <c r="D140" s="6">
        <f t="shared" si="6"/>
        <v>-7.3200000000000001E-3</v>
      </c>
      <c r="E140" s="6">
        <f t="shared" si="6"/>
        <v>1.7299999999999999E-2</v>
      </c>
      <c r="F140" s="7">
        <f t="shared" si="6"/>
        <v>3.9140000000000001</v>
      </c>
    </row>
    <row r="141" spans="1:9">
      <c r="A141" s="1">
        <v>2016</v>
      </c>
      <c r="B141" s="1">
        <v>8</v>
      </c>
      <c r="C141" s="5">
        <f t="shared" si="4"/>
        <v>42583</v>
      </c>
      <c r="D141" s="6">
        <f t="shared" si="6"/>
        <v>-7.3200000000000001E-3</v>
      </c>
      <c r="E141" s="6">
        <f t="shared" si="6"/>
        <v>1.7299999999999999E-2</v>
      </c>
      <c r="F141" s="7">
        <f t="shared" si="6"/>
        <v>3.9140000000000001</v>
      </c>
    </row>
    <row r="142" spans="1:9">
      <c r="A142" s="1">
        <v>2016</v>
      </c>
      <c r="B142" s="1">
        <v>9</v>
      </c>
      <c r="C142" s="5">
        <f t="shared" si="4"/>
        <v>42614</v>
      </c>
      <c r="D142" s="6">
        <f t="shared" si="6"/>
        <v>-7.3200000000000001E-3</v>
      </c>
      <c r="E142" s="6">
        <f t="shared" si="6"/>
        <v>1.7299999999999999E-2</v>
      </c>
      <c r="F142" s="7">
        <f t="shared" si="6"/>
        <v>3.9140000000000001</v>
      </c>
    </row>
    <row r="143" spans="1:9">
      <c r="A143" s="1">
        <v>2016</v>
      </c>
      <c r="B143" s="1">
        <v>10</v>
      </c>
      <c r="C143" s="5">
        <f t="shared" si="4"/>
        <v>42644</v>
      </c>
      <c r="D143" s="6">
        <f t="shared" si="6"/>
        <v>-7.3200000000000001E-3</v>
      </c>
      <c r="E143" s="6">
        <f t="shared" si="6"/>
        <v>1.7299999999999999E-2</v>
      </c>
      <c r="F143" s="7">
        <f t="shared" si="6"/>
        <v>3.9140000000000001</v>
      </c>
    </row>
    <row r="144" spans="1:9">
      <c r="A144" s="1">
        <v>2016</v>
      </c>
      <c r="B144" s="1">
        <v>11</v>
      </c>
      <c r="C144" s="5">
        <f t="shared" si="4"/>
        <v>42675</v>
      </c>
      <c r="D144" s="6">
        <f t="shared" si="6"/>
        <v>-7.3200000000000001E-3</v>
      </c>
      <c r="E144" s="6">
        <f t="shared" si="6"/>
        <v>1.7299999999999999E-2</v>
      </c>
      <c r="F144" s="7">
        <f t="shared" si="6"/>
        <v>3.9140000000000001</v>
      </c>
    </row>
    <row r="145" spans="1:6">
      <c r="A145" s="1">
        <v>2016</v>
      </c>
      <c r="B145" s="1">
        <v>12</v>
      </c>
      <c r="C145" s="5">
        <f t="shared" si="4"/>
        <v>42705</v>
      </c>
      <c r="D145" s="6">
        <f t="shared" si="6"/>
        <v>-7.3200000000000001E-3</v>
      </c>
      <c r="E145" s="6">
        <f t="shared" si="6"/>
        <v>1.7299999999999999E-2</v>
      </c>
      <c r="F145" s="7">
        <f t="shared" si="6"/>
        <v>3.9140000000000001</v>
      </c>
    </row>
  </sheetData>
  <autoFilter ref="A1:F133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6"/>
  <sheetViews>
    <sheetView topLeftCell="B2" workbookViewId="0">
      <selection activeCell="B16" sqref="B16"/>
    </sheetView>
  </sheetViews>
  <sheetFormatPr baseColWidth="10" defaultRowHeight="12" x14ac:dyDescent="0"/>
  <cols>
    <col min="1" max="1" width="5.1640625" customWidth="1"/>
    <col min="2" max="2" width="32.1640625" customWidth="1"/>
    <col min="3" max="22" width="13" customWidth="1"/>
  </cols>
  <sheetData>
    <row r="1" spans="2:22">
      <c r="B1" s="49" t="s">
        <v>67</v>
      </c>
    </row>
    <row r="2" spans="2:22">
      <c r="B2" t="s">
        <v>65</v>
      </c>
    </row>
    <row r="3" spans="2:22">
      <c r="B3" s="40" t="s">
        <v>64</v>
      </c>
      <c r="C3" s="41">
        <v>38353</v>
      </c>
      <c r="D3" s="41">
        <v>38443</v>
      </c>
      <c r="E3" s="42">
        <v>38534</v>
      </c>
      <c r="F3" s="42">
        <v>38626</v>
      </c>
      <c r="G3" s="42">
        <v>38718</v>
      </c>
      <c r="H3" s="42">
        <v>38808</v>
      </c>
      <c r="I3" s="42">
        <v>38899</v>
      </c>
      <c r="J3" s="42">
        <v>38991</v>
      </c>
      <c r="K3" s="42">
        <v>39083</v>
      </c>
      <c r="L3" s="42">
        <v>39173</v>
      </c>
      <c r="M3" s="42">
        <v>39264</v>
      </c>
      <c r="N3" s="42">
        <v>39356</v>
      </c>
      <c r="O3" s="42">
        <v>39448</v>
      </c>
      <c r="P3" s="42">
        <v>39539</v>
      </c>
      <c r="Q3" s="42">
        <v>39630</v>
      </c>
      <c r="R3" s="42">
        <v>39722</v>
      </c>
      <c r="S3" s="42">
        <v>39814</v>
      </c>
      <c r="T3" s="42">
        <v>39904</v>
      </c>
      <c r="U3" s="42">
        <v>39995</v>
      </c>
      <c r="V3" s="42">
        <v>40087</v>
      </c>
    </row>
    <row r="4" spans="2:22">
      <c r="B4" s="40" t="s">
        <v>42</v>
      </c>
      <c r="C4" s="43">
        <v>2.638757142857143</v>
      </c>
      <c r="D4" s="43">
        <v>2.6861350000000002</v>
      </c>
      <c r="E4" s="43">
        <v>2.6309952380952386</v>
      </c>
      <c r="F4" s="43">
        <v>2.5312000000000001</v>
      </c>
      <c r="G4" s="43">
        <v>2.4668818181818177</v>
      </c>
      <c r="H4" s="43">
        <v>2.4884578947368419</v>
      </c>
      <c r="I4" s="43">
        <v>2.5478952380952373</v>
      </c>
      <c r="J4" s="43">
        <v>2.45505</v>
      </c>
      <c r="K4" s="43">
        <v>2.4003272727272726</v>
      </c>
      <c r="L4" s="43">
        <v>2.3317600000000001</v>
      </c>
      <c r="M4" s="43">
        <v>2.2740318181818187</v>
      </c>
      <c r="N4" s="43">
        <v>2.2189869565217393</v>
      </c>
      <c r="O4" s="43">
        <v>2.2278000000000002</v>
      </c>
      <c r="P4" s="43">
        <v>2.1591818181818176</v>
      </c>
      <c r="Q4" s="43">
        <v>2.0148739130434783</v>
      </c>
      <c r="R4" s="43">
        <v>2.3559260869565213</v>
      </c>
      <c r="S4" s="43">
        <v>2.8255238095238098</v>
      </c>
      <c r="T4" s="43">
        <v>2.9235857142857142</v>
      </c>
      <c r="U4" s="43">
        <v>2.8288478260869567</v>
      </c>
      <c r="V4" s="43">
        <v>2.7826454545454542</v>
      </c>
    </row>
    <row r="5" spans="2:22">
      <c r="B5" s="40" t="s">
        <v>44</v>
      </c>
      <c r="C5" s="44">
        <v>82082.422567067028</v>
      </c>
      <c r="D5" s="44">
        <v>81434.02161785221</v>
      </c>
      <c r="E5" s="44">
        <v>83951.65988996558</v>
      </c>
      <c r="F5" s="44">
        <v>88096.557794063119</v>
      </c>
      <c r="G5" s="44">
        <v>91226.601561247866</v>
      </c>
      <c r="H5" s="44">
        <v>91239.643662751652</v>
      </c>
      <c r="I5" s="44">
        <v>89869.178406981591</v>
      </c>
      <c r="J5" s="44">
        <v>94028.1385703821</v>
      </c>
      <c r="K5" s="44">
        <v>96920.365964718541</v>
      </c>
      <c r="L5" s="44">
        <v>100515.32145108063</v>
      </c>
      <c r="M5" s="44">
        <v>103801.10373413831</v>
      </c>
      <c r="N5" s="44">
        <v>107102.05731984446</v>
      </c>
      <c r="O5" s="44">
        <v>107398.14253877959</v>
      </c>
      <c r="P5" s="44">
        <v>111540.63361900485</v>
      </c>
      <c r="Q5" s="44">
        <v>120302.81028956565</v>
      </c>
      <c r="R5" s="44">
        <v>103538.8097142841</v>
      </c>
      <c r="S5" s="44">
        <v>86983.070814291394</v>
      </c>
      <c r="T5" s="44">
        <v>84743.250306769245</v>
      </c>
      <c r="U5" s="44">
        <v>88282.325475870952</v>
      </c>
      <c r="V5" s="44">
        <v>90463.943335632823</v>
      </c>
    </row>
    <row r="6" spans="2:22">
      <c r="B6" s="40" t="s">
        <v>60</v>
      </c>
      <c r="C6" s="45">
        <v>321270.60192750033</v>
      </c>
      <c r="D6" s="45">
        <v>318732.76061227359</v>
      </c>
      <c r="E6" s="45">
        <v>328586.79680932529</v>
      </c>
      <c r="F6" s="45">
        <v>344809.92720596306</v>
      </c>
      <c r="G6" s="45">
        <v>357060.91851072415</v>
      </c>
      <c r="H6" s="45">
        <v>357111.96529600996</v>
      </c>
      <c r="I6" s="45">
        <v>351747.96428492595</v>
      </c>
      <c r="J6" s="45">
        <v>368026.13436447555</v>
      </c>
      <c r="K6" s="45">
        <v>379346.31238590839</v>
      </c>
      <c r="L6" s="45">
        <v>393416.96815952961</v>
      </c>
      <c r="M6" s="45">
        <v>406277.52001541737</v>
      </c>
      <c r="N6" s="45">
        <v>419197.45234987122</v>
      </c>
      <c r="O6" s="45">
        <v>420356.32989678334</v>
      </c>
      <c r="P6" s="45">
        <v>436570.03998478496</v>
      </c>
      <c r="Q6" s="45">
        <v>470865.19947335997</v>
      </c>
      <c r="R6" s="45">
        <v>405250.90122170799</v>
      </c>
      <c r="S6" s="45">
        <v>340451.73916713655</v>
      </c>
      <c r="T6" s="45">
        <v>331685.08170069486</v>
      </c>
      <c r="U6" s="45">
        <v>345537.02191255894</v>
      </c>
      <c r="V6" s="45">
        <v>354075.8742156669</v>
      </c>
    </row>
    <row r="7" spans="2:22">
      <c r="B7" s="40" t="s">
        <v>61</v>
      </c>
      <c r="C7" s="45">
        <v>339131.33724558202</v>
      </c>
      <c r="D7" s="45">
        <v>338611.73374025198</v>
      </c>
      <c r="E7" s="45">
        <v>330632.74235899886</v>
      </c>
      <c r="F7" s="45">
        <v>319245.70727023471</v>
      </c>
      <c r="G7" s="45">
        <v>311226.23660046811</v>
      </c>
      <c r="H7" s="45">
        <v>311970.87384357565</v>
      </c>
      <c r="I7" s="45">
        <v>316295.82490009803</v>
      </c>
      <c r="J7" s="45">
        <v>307690.62086869148</v>
      </c>
      <c r="K7" s="45">
        <v>302514.06103661453</v>
      </c>
      <c r="L7" s="45">
        <v>296396.33637744712</v>
      </c>
      <c r="M7" s="45">
        <v>290959.93570846762</v>
      </c>
      <c r="N7" s="45">
        <v>285583.15877284284</v>
      </c>
      <c r="O7" s="45">
        <v>285135.46118297376</v>
      </c>
      <c r="P7" s="45">
        <v>277558.10934269737</v>
      </c>
      <c r="Q7" s="45">
        <v>261884.79254240706</v>
      </c>
      <c r="R7" s="45">
        <v>287652.17132365075</v>
      </c>
      <c r="S7" s="45">
        <v>310884.82823395357</v>
      </c>
      <c r="T7" s="45">
        <v>313644.25830263441</v>
      </c>
      <c r="U7" s="45">
        <v>307911.26119923324</v>
      </c>
      <c r="V7" s="45">
        <v>304283.24883016775</v>
      </c>
    </row>
    <row r="8" spans="2:22">
      <c r="B8" s="40" t="s">
        <v>45</v>
      </c>
      <c r="C8" s="43">
        <v>4.1315951288899671</v>
      </c>
      <c r="D8" s="43">
        <v>4.1581114012674592</v>
      </c>
      <c r="E8" s="43">
        <v>3.9383705193245158</v>
      </c>
      <c r="F8" s="43">
        <v>3.623815904550006</v>
      </c>
      <c r="G8" s="43">
        <v>3.4115732831669336</v>
      </c>
      <c r="H8" s="43">
        <v>3.4192469558157312</v>
      </c>
      <c r="I8" s="43">
        <v>3.5195139257612955</v>
      </c>
      <c r="J8" s="43">
        <v>3.2723249183368486</v>
      </c>
      <c r="K8" s="43">
        <v>3.1212641226172968</v>
      </c>
      <c r="L8" s="43">
        <v>2.9487677311134997</v>
      </c>
      <c r="M8" s="43">
        <v>2.8030524266263286</v>
      </c>
      <c r="N8" s="43">
        <v>2.6664581980903592</v>
      </c>
      <c r="O8" s="43">
        <v>2.6549384788476798</v>
      </c>
      <c r="P8" s="43">
        <v>2.4884035560598217</v>
      </c>
      <c r="Q8" s="43">
        <v>2.1768800904322796</v>
      </c>
      <c r="R8" s="43">
        <v>2.7782062795335243</v>
      </c>
      <c r="S8" s="43">
        <v>3.5740843054126219</v>
      </c>
      <c r="T8" s="43">
        <v>3.7011119725435013</v>
      </c>
      <c r="U8" s="43">
        <v>3.4878018849128591</v>
      </c>
      <c r="V8" s="43">
        <v>3.3635859504956347</v>
      </c>
    </row>
    <row r="9" spans="2:22">
      <c r="B9" s="40" t="s">
        <v>46</v>
      </c>
      <c r="C9" s="46">
        <v>403.74108519181755</v>
      </c>
      <c r="D9" s="46">
        <v>395.9736330267981</v>
      </c>
      <c r="E9" s="46">
        <v>403.617084114656</v>
      </c>
      <c r="F9" s="46">
        <v>418.84128270683163</v>
      </c>
      <c r="G9" s="46">
        <v>428.97400282240767</v>
      </c>
      <c r="H9" s="46">
        <v>424.40347609913374</v>
      </c>
      <c r="I9" s="46">
        <v>413.57787079111023</v>
      </c>
      <c r="J9" s="46">
        <v>428.17296230919055</v>
      </c>
      <c r="K9" s="46">
        <v>436.77070961014499</v>
      </c>
      <c r="L9" s="46">
        <v>448.34103840500291</v>
      </c>
      <c r="M9" s="46">
        <v>458.326795843284</v>
      </c>
      <c r="N9" s="46">
        <v>468.19422230993911</v>
      </c>
      <c r="O9" s="46">
        <v>464.87538302891164</v>
      </c>
      <c r="P9" s="46">
        <v>478.12310251952113</v>
      </c>
      <c r="Q9" s="46">
        <v>510.74402957054122</v>
      </c>
      <c r="R9" s="46">
        <v>435.41607765010195</v>
      </c>
      <c r="S9" s="46">
        <v>362.37773001639005</v>
      </c>
      <c r="T9" s="46">
        <v>349.79043947360742</v>
      </c>
      <c r="U9" s="46">
        <v>361.07891784446889</v>
      </c>
      <c r="V9" s="46">
        <v>366.6721095375139</v>
      </c>
    </row>
    <row r="10" spans="2:22">
      <c r="B10" s="40" t="s">
        <v>47</v>
      </c>
      <c r="C10" s="43">
        <v>1580.242607440774</v>
      </c>
      <c r="D10" s="43">
        <v>1549.8407996668877</v>
      </c>
      <c r="E10" s="43">
        <v>1579.7572672247636</v>
      </c>
      <c r="F10" s="43">
        <v>1639.344780514539</v>
      </c>
      <c r="G10" s="43">
        <v>1679.0042470469036</v>
      </c>
      <c r="H10" s="43">
        <v>1661.1152054520096</v>
      </c>
      <c r="I10" s="43">
        <v>1618.7437862764054</v>
      </c>
      <c r="J10" s="43">
        <v>1675.8689744781718</v>
      </c>
      <c r="K10" s="43">
        <v>1709.5205574141075</v>
      </c>
      <c r="L10" s="43">
        <v>1754.8068243171815</v>
      </c>
      <c r="M10" s="43">
        <v>1793.8910789306137</v>
      </c>
      <c r="N10" s="43">
        <v>1832.5121861211016</v>
      </c>
      <c r="O10" s="43">
        <v>1819.5222491751601</v>
      </c>
      <c r="P10" s="43">
        <v>1871.3738232614057</v>
      </c>
      <c r="Q10" s="43">
        <v>1999.0521317390983</v>
      </c>
      <c r="R10" s="43">
        <v>1704.2185279224991</v>
      </c>
      <c r="S10" s="43">
        <v>1418.3464352841506</v>
      </c>
      <c r="T10" s="43">
        <v>1369.0797800996995</v>
      </c>
      <c r="U10" s="43">
        <v>1413.2628844432513</v>
      </c>
      <c r="V10" s="43">
        <v>1435.1546367298295</v>
      </c>
    </row>
    <row r="11" spans="2:22">
      <c r="B11" s="40" t="s">
        <v>48</v>
      </c>
      <c r="C11" s="43">
        <v>1668.0947009112626</v>
      </c>
      <c r="D11" s="43">
        <v>1646.502478090026</v>
      </c>
      <c r="E11" s="43">
        <v>1589.5936251728845</v>
      </c>
      <c r="F11" s="43">
        <v>1517.8037017551419</v>
      </c>
      <c r="G11" s="43">
        <v>1463.4762472021027</v>
      </c>
      <c r="H11" s="43">
        <v>1451.1402936895774</v>
      </c>
      <c r="I11" s="43">
        <v>1455.5930756360183</v>
      </c>
      <c r="J11" s="43">
        <v>1401.1210539224685</v>
      </c>
      <c r="K11" s="43">
        <v>1363.2767457162433</v>
      </c>
      <c r="L11" s="43">
        <v>1322.0535865825909</v>
      </c>
      <c r="M11" s="43">
        <v>1284.7140372763872</v>
      </c>
      <c r="N11" s="43">
        <v>1248.4203223768773</v>
      </c>
      <c r="O11" s="43">
        <v>1234.2155422725111</v>
      </c>
      <c r="P11" s="43">
        <v>1189.7632285439311</v>
      </c>
      <c r="Q11" s="43">
        <v>1111.8285092792667</v>
      </c>
      <c r="R11" s="43">
        <v>1209.6756811373698</v>
      </c>
      <c r="S11" s="43">
        <v>1295.168557482632</v>
      </c>
      <c r="T11" s="43">
        <v>1294.6135834170213</v>
      </c>
      <c r="U11" s="43">
        <v>1259.371730260234</v>
      </c>
      <c r="V11" s="43">
        <v>1233.3331560789782</v>
      </c>
    </row>
    <row r="12" spans="2:22">
      <c r="B12" s="48" t="s">
        <v>56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2:22">
      <c r="B13" s="40" t="s">
        <v>68</v>
      </c>
      <c r="C13" s="43">
        <v>242797.6698583588</v>
      </c>
      <c r="D13" s="43">
        <v>233667.55178246519</v>
      </c>
      <c r="E13" s="43">
        <v>245239.52543882304</v>
      </c>
      <c r="F13" s="43">
        <v>267248.24049222749</v>
      </c>
      <c r="G13" s="43">
        <v>282400.90693783248</v>
      </c>
      <c r="H13" s="43">
        <v>277562.39628671564</v>
      </c>
      <c r="I13" s="43">
        <v>263889.58031017287</v>
      </c>
      <c r="J13" s="43">
        <v>284840.61275085027</v>
      </c>
      <c r="K13" s="43">
        <v>297627.90998915525</v>
      </c>
      <c r="L13" s="43">
        <v>314405.68064775493</v>
      </c>
      <c r="M13" s="43">
        <v>329052.98373456299</v>
      </c>
      <c r="N13" s="43">
        <v>343427.67399088142</v>
      </c>
      <c r="O13" s="43">
        <v>339855.66484844289</v>
      </c>
      <c r="P13" s="43">
        <v>359027.8752913574</v>
      </c>
      <c r="Q13" s="43">
        <v>405302.85515888792</v>
      </c>
      <c r="R13" s="43">
        <v>302148.7053271184</v>
      </c>
      <c r="S13" s="43">
        <v>201895.33433975442</v>
      </c>
      <c r="T13" s="43">
        <v>184979.33012527967</v>
      </c>
      <c r="U13" s="43">
        <v>201346.94509821065</v>
      </c>
      <c r="V13" s="43">
        <v>210072.57727456396</v>
      </c>
    </row>
    <row r="14" spans="2:22">
      <c r="B14" s="40" t="s">
        <v>69</v>
      </c>
      <c r="C14" s="43">
        <v>262915.79926309572</v>
      </c>
      <c r="D14" s="43">
        <v>256093.06117663218</v>
      </c>
      <c r="E14" s="43">
        <v>247551.069556628</v>
      </c>
      <c r="F14" s="43">
        <v>238321.4637474867</v>
      </c>
      <c r="G14" s="43">
        <v>230458.6589752353</v>
      </c>
      <c r="H14" s="43">
        <v>226328.5178166792</v>
      </c>
      <c r="I14" s="43">
        <v>223591.3547819982</v>
      </c>
      <c r="J14" s="43">
        <v>216153.63261192245</v>
      </c>
      <c r="K14" s="43">
        <v>210028.22562959284</v>
      </c>
      <c r="L14" s="43">
        <v>203620.85178769712</v>
      </c>
      <c r="M14" s="43">
        <v>197176.12994611921</v>
      </c>
      <c r="N14" s="43">
        <v>190395.6056899011</v>
      </c>
      <c r="O14" s="43">
        <v>184749.38751923852</v>
      </c>
      <c r="P14" s="43">
        <v>176356.23590707267</v>
      </c>
      <c r="Q14" s="43">
        <v>164865.25347227795</v>
      </c>
      <c r="R14" s="43">
        <v>166643.96530798683</v>
      </c>
      <c r="S14" s="43">
        <v>167775.06218873843</v>
      </c>
      <c r="T14" s="43">
        <v>164128.79505413328</v>
      </c>
      <c r="U14" s="43">
        <v>157795.74846441654</v>
      </c>
      <c r="V14" s="43">
        <v>152351.63380842144</v>
      </c>
    </row>
    <row r="15" spans="2:22">
      <c r="B15" s="40" t="s">
        <v>70</v>
      </c>
      <c r="C15" s="43">
        <v>285289.09008731297</v>
      </c>
      <c r="D15" s="43">
        <v>281765.59146760637</v>
      </c>
      <c r="E15" s="43">
        <v>279127.33975186583</v>
      </c>
      <c r="F15" s="43">
        <v>276962.8191133287</v>
      </c>
      <c r="G15" s="43">
        <v>274782.50370070455</v>
      </c>
      <c r="H15" s="43">
        <v>272954.17495839403</v>
      </c>
      <c r="I15" s="43">
        <v>271113.89299674006</v>
      </c>
      <c r="J15" s="43">
        <v>269232.08441860089</v>
      </c>
      <c r="K15" s="43">
        <v>267346.12512421701</v>
      </c>
      <c r="L15" s="43">
        <v>265407.19128637621</v>
      </c>
      <c r="M15" s="43">
        <v>263158.60730969952</v>
      </c>
      <c r="N15" s="43">
        <v>260488.1669495774</v>
      </c>
      <c r="O15" s="43">
        <v>257357.68072084384</v>
      </c>
      <c r="P15" s="43">
        <v>253818.37562969257</v>
      </c>
      <c r="Q15" s="43">
        <v>249828.66967413563</v>
      </c>
      <c r="R15" s="43">
        <v>245753.0967682444</v>
      </c>
      <c r="S15" s="43">
        <v>242019.91443198989</v>
      </c>
      <c r="T15" s="43">
        <v>239834.88420349697</v>
      </c>
      <c r="U15" s="43">
        <v>237586.75440513401</v>
      </c>
      <c r="V15" s="43">
        <v>235578.25477728213</v>
      </c>
    </row>
    <row r="16" spans="2:22">
      <c r="B16" s="40" t="s">
        <v>66</v>
      </c>
      <c r="C16" s="47">
        <v>0.92157677387042769</v>
      </c>
      <c r="D16" s="47">
        <v>0.90888692207854038</v>
      </c>
      <c r="E16" s="47">
        <v>0.88687503623504604</v>
      </c>
      <c r="F16" s="47">
        <v>0.86048179503101252</v>
      </c>
      <c r="G16" s="47">
        <v>0.83869480724381507</v>
      </c>
      <c r="H16" s="47">
        <v>0.82918137394739644</v>
      </c>
      <c r="I16" s="47">
        <v>0.82471374782953932</v>
      </c>
      <c r="J16" s="47">
        <v>0.80285242778066424</v>
      </c>
      <c r="K16" s="47">
        <v>0.78560415091861702</v>
      </c>
      <c r="L16" s="47">
        <v>0.76720171296334161</v>
      </c>
      <c r="M16" s="47">
        <v>0.74926726494669238</v>
      </c>
      <c r="N16" s="47">
        <v>0.73091844408715856</v>
      </c>
      <c r="O16" s="47">
        <v>0.71787011369455256</v>
      </c>
      <c r="P16" s="47">
        <v>0.6948127198023164</v>
      </c>
      <c r="Q16" s="47">
        <v>0.65991326650908466</v>
      </c>
      <c r="R16" s="47">
        <v>0.67809507794377522</v>
      </c>
      <c r="S16" s="47">
        <v>0.6932283344637119</v>
      </c>
      <c r="T16" s="47">
        <v>0.68434079387247104</v>
      </c>
      <c r="U16" s="47">
        <v>0.66416054573203398</v>
      </c>
      <c r="V16" s="47">
        <v>0.64671348360423198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Wykresy</vt:lpstr>
      </vt:variant>
      <vt:variant>
        <vt:i4>1</vt:i4>
      </vt:variant>
    </vt:vector>
  </HeadingPairs>
  <TitlesOfParts>
    <vt:vector size="4" baseType="lpstr">
      <vt:lpstr>Kalkulator</vt:lpstr>
      <vt:lpstr>BAZA_LIBOR_WIBOR_KURS</vt:lpstr>
      <vt:lpstr>zestawienie</vt:lpstr>
      <vt:lpstr>W koszt spłaty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Jacek</cp:lastModifiedBy>
  <dcterms:created xsi:type="dcterms:W3CDTF">2015-11-05T14:50:24Z</dcterms:created>
  <dcterms:modified xsi:type="dcterms:W3CDTF">2016-01-16T16:37:57Z</dcterms:modified>
</cp:coreProperties>
</file>